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90" windowWidth="16275" windowHeight="7425"/>
  </bookViews>
  <sheets>
    <sheet name="Rencana Aksi Murni" sheetId="1" r:id="rId1"/>
    <sheet name="Angkas All" sheetId="2" r:id="rId2"/>
    <sheet name="Rencana Aksi Kontrol" sheetId="3" r:id="rId3"/>
  </sheets>
  <calcPr calcId="145621"/>
  <fileRecoveryPr repairLoad="1"/>
</workbook>
</file>

<file path=xl/calcChain.xml><?xml version="1.0" encoding="utf-8"?>
<calcChain xmlns="http://schemas.openxmlformats.org/spreadsheetml/2006/main">
  <c r="BL59" i="3" l="1"/>
  <c r="BH59" i="3"/>
  <c r="BF59" i="3"/>
  <c r="BJ59" i="3" s="1"/>
  <c r="BA59" i="3"/>
  <c r="AW59" i="3"/>
  <c r="AS59" i="3"/>
  <c r="AO59" i="3"/>
  <c r="AK59" i="3"/>
  <c r="AG59" i="3"/>
  <c r="AC59" i="3"/>
  <c r="Y59" i="3"/>
  <c r="U59" i="3"/>
  <c r="Q59" i="3"/>
  <c r="M59" i="3"/>
  <c r="I59" i="3"/>
  <c r="H59" i="3"/>
  <c r="L59" i="3" s="1"/>
  <c r="P59" i="3" s="1"/>
  <c r="T59" i="3" s="1"/>
  <c r="X59" i="3" s="1"/>
  <c r="AB59" i="3" s="1"/>
  <c r="AF59" i="3" s="1"/>
  <c r="AJ59" i="3" s="1"/>
  <c r="AN59" i="3" s="1"/>
  <c r="AR59" i="3" s="1"/>
  <c r="AV59" i="3" s="1"/>
  <c r="AZ59" i="3" s="1"/>
  <c r="BL58" i="3"/>
  <c r="BH58" i="3"/>
  <c r="BF58" i="3"/>
  <c r="BJ58" i="3" s="1"/>
  <c r="BA58" i="3"/>
  <c r="AW58" i="3"/>
  <c r="AS58" i="3"/>
  <c r="AO58" i="3"/>
  <c r="AK58" i="3"/>
  <c r="AG58" i="3"/>
  <c r="AC58" i="3"/>
  <c r="Y58" i="3"/>
  <c r="U58" i="3"/>
  <c r="Q58" i="3"/>
  <c r="M58" i="3"/>
  <c r="I58" i="3"/>
  <c r="H58" i="3"/>
  <c r="L58" i="3" s="1"/>
  <c r="P58" i="3" s="1"/>
  <c r="T58" i="3" s="1"/>
  <c r="X58" i="3" s="1"/>
  <c r="AB58" i="3" s="1"/>
  <c r="AF58" i="3" s="1"/>
  <c r="AJ58" i="3" s="1"/>
  <c r="AN58" i="3" s="1"/>
  <c r="AR58" i="3" s="1"/>
  <c r="AV58" i="3" s="1"/>
  <c r="AZ58" i="3" s="1"/>
  <c r="BL57" i="3"/>
  <c r="BH57" i="3"/>
  <c r="BF57" i="3"/>
  <c r="BJ57" i="3" s="1"/>
  <c r="BA57" i="3"/>
  <c r="AW57" i="3"/>
  <c r="AS57" i="3"/>
  <c r="AO57" i="3"/>
  <c r="AK57" i="3"/>
  <c r="AG57" i="3"/>
  <c r="AC57" i="3"/>
  <c r="Y57" i="3"/>
  <c r="U57" i="3"/>
  <c r="Q57" i="3"/>
  <c r="M57" i="3"/>
  <c r="I57" i="3"/>
  <c r="BL56" i="3"/>
  <c r="BH56" i="3"/>
  <c r="BF56" i="3"/>
  <c r="BJ56" i="3" s="1"/>
  <c r="BA56" i="3"/>
  <c r="AW56" i="3"/>
  <c r="AS56" i="3"/>
  <c r="AO56" i="3"/>
  <c r="AK56" i="3"/>
  <c r="AG56" i="3"/>
  <c r="AC56" i="3"/>
  <c r="Y56" i="3"/>
  <c r="W50" i="3" s="1"/>
  <c r="U56" i="3"/>
  <c r="Q56" i="3"/>
  <c r="M56" i="3"/>
  <c r="I56" i="3"/>
  <c r="BL55" i="3"/>
  <c r="BH55" i="3"/>
  <c r="BF55" i="3"/>
  <c r="BJ55" i="3" s="1"/>
  <c r="BA55" i="3"/>
  <c r="AW55" i="3"/>
  <c r="AS55" i="3"/>
  <c r="AO55" i="3"/>
  <c r="AK55" i="3"/>
  <c r="AG55" i="3"/>
  <c r="AF55" i="3"/>
  <c r="AJ55" i="3" s="1"/>
  <c r="AN55" i="3" s="1"/>
  <c r="AR55" i="3" s="1"/>
  <c r="AV55" i="3" s="1"/>
  <c r="AZ55" i="3" s="1"/>
  <c r="AC55" i="3"/>
  <c r="Y55" i="3"/>
  <c r="U55" i="3"/>
  <c r="Q55" i="3"/>
  <c r="M55" i="3"/>
  <c r="I55" i="3"/>
  <c r="H55" i="3"/>
  <c r="L55" i="3" s="1"/>
  <c r="P55" i="3" s="1"/>
  <c r="T55" i="3" s="1"/>
  <c r="X55" i="3" s="1"/>
  <c r="AB55" i="3" s="1"/>
  <c r="BL54" i="3"/>
  <c r="BH54" i="3"/>
  <c r="BF54" i="3"/>
  <c r="BJ54" i="3" s="1"/>
  <c r="BA54" i="3"/>
  <c r="AW54" i="3"/>
  <c r="AS54" i="3"/>
  <c r="AO54" i="3"/>
  <c r="AK54" i="3"/>
  <c r="AG54" i="3"/>
  <c r="AC54" i="3"/>
  <c r="Y54" i="3"/>
  <c r="X54" i="3"/>
  <c r="AB54" i="3" s="1"/>
  <c r="AF54" i="3" s="1"/>
  <c r="AJ54" i="3" s="1"/>
  <c r="AN54" i="3" s="1"/>
  <c r="AR54" i="3" s="1"/>
  <c r="AV54" i="3" s="1"/>
  <c r="AZ54" i="3" s="1"/>
  <c r="U54" i="3"/>
  <c r="Q54" i="3"/>
  <c r="M54" i="3"/>
  <c r="I54" i="3"/>
  <c r="H54" i="3"/>
  <c r="L54" i="3" s="1"/>
  <c r="P54" i="3" s="1"/>
  <c r="T54" i="3" s="1"/>
  <c r="BL53" i="3"/>
  <c r="BH53" i="3"/>
  <c r="BF53" i="3"/>
  <c r="BJ53" i="3" s="1"/>
  <c r="BA53" i="3"/>
  <c r="AW53" i="3"/>
  <c r="AS53" i="3"/>
  <c r="AO53" i="3"/>
  <c r="AK53" i="3"/>
  <c r="AG53" i="3"/>
  <c r="AC53" i="3"/>
  <c r="Y53" i="3"/>
  <c r="U53" i="3"/>
  <c r="Q53" i="3"/>
  <c r="P53" i="3"/>
  <c r="T53" i="3" s="1"/>
  <c r="X53" i="3" s="1"/>
  <c r="AB53" i="3" s="1"/>
  <c r="AF53" i="3" s="1"/>
  <c r="AJ53" i="3" s="1"/>
  <c r="AN53" i="3" s="1"/>
  <c r="AR53" i="3" s="1"/>
  <c r="AV53" i="3" s="1"/>
  <c r="AZ53" i="3" s="1"/>
  <c r="M53" i="3"/>
  <c r="I53" i="3"/>
  <c r="H53" i="3"/>
  <c r="L53" i="3" s="1"/>
  <c r="BL52" i="3"/>
  <c r="BH52" i="3"/>
  <c r="BF52" i="3"/>
  <c r="BJ52" i="3" s="1"/>
  <c r="BA52" i="3"/>
  <c r="AW52" i="3"/>
  <c r="AS52" i="3"/>
  <c r="AO52" i="3"/>
  <c r="AK52" i="3"/>
  <c r="AG52" i="3"/>
  <c r="AC52" i="3"/>
  <c r="Y52" i="3"/>
  <c r="U52" i="3"/>
  <c r="Q52" i="3"/>
  <c r="P52" i="3"/>
  <c r="T52" i="3" s="1"/>
  <c r="X52" i="3" s="1"/>
  <c r="AB52" i="3" s="1"/>
  <c r="AF52" i="3" s="1"/>
  <c r="AJ52" i="3" s="1"/>
  <c r="AN52" i="3" s="1"/>
  <c r="AR52" i="3" s="1"/>
  <c r="AV52" i="3" s="1"/>
  <c r="AZ52" i="3" s="1"/>
  <c r="M52" i="3"/>
  <c r="I52" i="3"/>
  <c r="H52" i="3"/>
  <c r="L52" i="3" s="1"/>
  <c r="BL51" i="3"/>
  <c r="BH51" i="3"/>
  <c r="BF51" i="3"/>
  <c r="BJ51" i="3" s="1"/>
  <c r="BA51" i="3"/>
  <c r="AY50" i="3" s="1"/>
  <c r="AW51" i="3"/>
  <c r="AS51" i="3"/>
  <c r="AO51" i="3"/>
  <c r="AK51" i="3"/>
  <c r="AG51" i="3"/>
  <c r="AC51" i="3"/>
  <c r="Y51" i="3"/>
  <c r="U51" i="3"/>
  <c r="Q51" i="3"/>
  <c r="M51" i="3"/>
  <c r="I51" i="3"/>
  <c r="H51" i="3"/>
  <c r="L51" i="3" s="1"/>
  <c r="P51" i="3" s="1"/>
  <c r="T51" i="3" s="1"/>
  <c r="X51" i="3" s="1"/>
  <c r="AB51" i="3" s="1"/>
  <c r="AF51" i="3" s="1"/>
  <c r="AJ51" i="3" s="1"/>
  <c r="AN51" i="3" s="1"/>
  <c r="AR51" i="3" s="1"/>
  <c r="AV51" i="3" s="1"/>
  <c r="AZ51" i="3" s="1"/>
  <c r="BB50" i="3"/>
  <c r="AX50" i="3"/>
  <c r="AU50" i="3"/>
  <c r="AT50" i="3"/>
  <c r="AP50" i="3"/>
  <c r="AM50" i="3"/>
  <c r="AL50" i="3"/>
  <c r="AH50" i="3"/>
  <c r="AE50" i="3"/>
  <c r="AD50" i="3"/>
  <c r="Z50" i="3"/>
  <c r="V50" i="3"/>
  <c r="R50" i="3"/>
  <c r="O50" i="3"/>
  <c r="N50" i="3"/>
  <c r="J50" i="3"/>
  <c r="G50" i="3"/>
  <c r="F50" i="3"/>
  <c r="D50" i="3"/>
  <c r="BJ49" i="3"/>
  <c r="BH49" i="3"/>
  <c r="BL49" i="3" s="1"/>
  <c r="BF49" i="3"/>
  <c r="BJ48" i="3"/>
  <c r="BH48" i="3"/>
  <c r="BL48" i="3" s="1"/>
  <c r="BF48" i="3"/>
  <c r="AW48" i="3"/>
  <c r="AS48" i="3"/>
  <c r="AO48" i="3"/>
  <c r="AK48" i="3"/>
  <c r="AG48" i="3"/>
  <c r="AC48" i="3"/>
  <c r="Y48" i="3"/>
  <c r="U48" i="3"/>
  <c r="Q48" i="3"/>
  <c r="M48" i="3"/>
  <c r="I48" i="3"/>
  <c r="H48" i="3"/>
  <c r="L48" i="3" s="1"/>
  <c r="P48" i="3" s="1"/>
  <c r="T48" i="3" s="1"/>
  <c r="X48" i="3" s="1"/>
  <c r="AB48" i="3" s="1"/>
  <c r="AF48" i="3" s="1"/>
  <c r="AJ48" i="3" s="1"/>
  <c r="AN48" i="3" s="1"/>
  <c r="AR48" i="3" s="1"/>
  <c r="AV48" i="3" s="1"/>
  <c r="AZ48" i="3" s="1"/>
  <c r="BH47" i="3"/>
  <c r="BL47" i="3" s="1"/>
  <c r="BA47" i="3"/>
  <c r="AY47" i="3"/>
  <c r="AW47" i="3"/>
  <c r="AU47" i="3"/>
  <c r="AS47" i="3"/>
  <c r="AQ47" i="3"/>
  <c r="AO47" i="3"/>
  <c r="AM47" i="3"/>
  <c r="AK47" i="3"/>
  <c r="AI47" i="3"/>
  <c r="BF47" i="3" s="1"/>
  <c r="BJ47" i="3" s="1"/>
  <c r="AG47" i="3"/>
  <c r="AE47" i="3"/>
  <c r="AC47" i="3"/>
  <c r="AA47" i="3"/>
  <c r="Y47" i="3"/>
  <c r="W47" i="3"/>
  <c r="U47" i="3"/>
  <c r="S47" i="3"/>
  <c r="Q47" i="3"/>
  <c r="O47" i="3"/>
  <c r="M47" i="3"/>
  <c r="K47" i="3"/>
  <c r="I47" i="3"/>
  <c r="H47" i="3"/>
  <c r="L47" i="3" s="1"/>
  <c r="P47" i="3" s="1"/>
  <c r="T47" i="3" s="1"/>
  <c r="X47" i="3" s="1"/>
  <c r="AB47" i="3" s="1"/>
  <c r="AF47" i="3" s="1"/>
  <c r="AJ47" i="3" s="1"/>
  <c r="AN47" i="3" s="1"/>
  <c r="AR47" i="3" s="1"/>
  <c r="AV47" i="3" s="1"/>
  <c r="AZ47" i="3" s="1"/>
  <c r="G47" i="3"/>
  <c r="BH46" i="3"/>
  <c r="BL46" i="3" s="1"/>
  <c r="BF46" i="3"/>
  <c r="BJ46" i="3" s="1"/>
  <c r="BA46" i="3"/>
  <c r="AW46" i="3"/>
  <c r="AS46" i="3"/>
  <c r="AO46" i="3"/>
  <c r="AK46" i="3"/>
  <c r="AG46" i="3"/>
  <c r="AC46" i="3"/>
  <c r="Y46" i="3"/>
  <c r="X46" i="3"/>
  <c r="AB46" i="3" s="1"/>
  <c r="AF46" i="3" s="1"/>
  <c r="AJ46" i="3" s="1"/>
  <c r="AN46" i="3" s="1"/>
  <c r="AR46" i="3" s="1"/>
  <c r="AV46" i="3" s="1"/>
  <c r="AZ46" i="3" s="1"/>
  <c r="U46" i="3"/>
  <c r="Q46" i="3"/>
  <c r="M46" i="3"/>
  <c r="I46" i="3"/>
  <c r="H46" i="3"/>
  <c r="L46" i="3" s="1"/>
  <c r="P46" i="3" s="1"/>
  <c r="T46" i="3" s="1"/>
  <c r="BH45" i="3"/>
  <c r="BL45" i="3" s="1"/>
  <c r="BF45" i="3"/>
  <c r="BJ45" i="3" s="1"/>
  <c r="BA45" i="3"/>
  <c r="AW45" i="3"/>
  <c r="AS45" i="3"/>
  <c r="AO45" i="3"/>
  <c r="AK45" i="3"/>
  <c r="AG45" i="3"/>
  <c r="AC45" i="3"/>
  <c r="Y45" i="3"/>
  <c r="U45" i="3"/>
  <c r="Q45" i="3"/>
  <c r="M45" i="3"/>
  <c r="I45" i="3"/>
  <c r="H45" i="3"/>
  <c r="L45" i="3" s="1"/>
  <c r="P45" i="3" s="1"/>
  <c r="T45" i="3" s="1"/>
  <c r="X45" i="3" s="1"/>
  <c r="AB45" i="3" s="1"/>
  <c r="AF45" i="3" s="1"/>
  <c r="AJ45" i="3" s="1"/>
  <c r="AN45" i="3" s="1"/>
  <c r="AR45" i="3" s="1"/>
  <c r="AV45" i="3" s="1"/>
  <c r="AZ45" i="3" s="1"/>
  <c r="BH44" i="3"/>
  <c r="BL44" i="3" s="1"/>
  <c r="BF44" i="3"/>
  <c r="BJ44" i="3" s="1"/>
  <c r="BA44" i="3"/>
  <c r="AW44" i="3"/>
  <c r="AS44" i="3"/>
  <c r="AO44" i="3"/>
  <c r="AK44" i="3"/>
  <c r="AG44" i="3"/>
  <c r="AC44" i="3"/>
  <c r="Y44" i="3"/>
  <c r="U44" i="3"/>
  <c r="Q44" i="3"/>
  <c r="M44" i="3"/>
  <c r="I44" i="3"/>
  <c r="H44" i="3"/>
  <c r="L44" i="3" s="1"/>
  <c r="P44" i="3" s="1"/>
  <c r="T44" i="3" s="1"/>
  <c r="X44" i="3" s="1"/>
  <c r="AB44" i="3" s="1"/>
  <c r="AF44" i="3" s="1"/>
  <c r="AJ44" i="3" s="1"/>
  <c r="AN44" i="3" s="1"/>
  <c r="AR44" i="3" s="1"/>
  <c r="AV44" i="3" s="1"/>
  <c r="AZ44" i="3" s="1"/>
  <c r="BH43" i="3"/>
  <c r="BL43" i="3" s="1"/>
  <c r="BF43" i="3"/>
  <c r="BJ43" i="3" s="1"/>
  <c r="BA43" i="3"/>
  <c r="AW43" i="3"/>
  <c r="AS43" i="3"/>
  <c r="AO43" i="3"/>
  <c r="AK43" i="3"/>
  <c r="AG43" i="3"/>
  <c r="AC43" i="3"/>
  <c r="Y43" i="3"/>
  <c r="X43" i="3"/>
  <c r="AB43" i="3" s="1"/>
  <c r="AF43" i="3" s="1"/>
  <c r="AJ43" i="3" s="1"/>
  <c r="AN43" i="3" s="1"/>
  <c r="AR43" i="3" s="1"/>
  <c r="AV43" i="3" s="1"/>
  <c r="AZ43" i="3" s="1"/>
  <c r="U43" i="3"/>
  <c r="Q43" i="3"/>
  <c r="M43" i="3"/>
  <c r="I43" i="3"/>
  <c r="H43" i="3"/>
  <c r="L43" i="3" s="1"/>
  <c r="P43" i="3" s="1"/>
  <c r="T43" i="3" s="1"/>
  <c r="BH42" i="3"/>
  <c r="BL42" i="3" s="1"/>
  <c r="BF42" i="3"/>
  <c r="BJ42" i="3" s="1"/>
  <c r="BA42" i="3"/>
  <c r="AW42" i="3"/>
  <c r="AS42" i="3"/>
  <c r="AO42" i="3"/>
  <c r="AK42" i="3"/>
  <c r="AG42" i="3"/>
  <c r="AC42" i="3"/>
  <c r="Y42" i="3"/>
  <c r="X42" i="3"/>
  <c r="AB42" i="3" s="1"/>
  <c r="AF42" i="3" s="1"/>
  <c r="AJ42" i="3" s="1"/>
  <c r="AN42" i="3" s="1"/>
  <c r="AR42" i="3" s="1"/>
  <c r="AV42" i="3" s="1"/>
  <c r="AZ42" i="3" s="1"/>
  <c r="U42" i="3"/>
  <c r="Q42" i="3"/>
  <c r="M42" i="3"/>
  <c r="I42" i="3"/>
  <c r="H42" i="3"/>
  <c r="L42" i="3" s="1"/>
  <c r="P42" i="3" s="1"/>
  <c r="T42" i="3" s="1"/>
  <c r="BH41" i="3"/>
  <c r="BL41" i="3" s="1"/>
  <c r="BF41" i="3"/>
  <c r="BJ41" i="3" s="1"/>
  <c r="AY41" i="3"/>
  <c r="AW41" i="3"/>
  <c r="AU41" i="3"/>
  <c r="AS41" i="3"/>
  <c r="AQ41" i="3"/>
  <c r="AO41" i="3"/>
  <c r="AM41" i="3"/>
  <c r="AK41" i="3"/>
  <c r="AI39" i="3" s="1"/>
  <c r="AI41" i="3"/>
  <c r="AG41" i="3"/>
  <c r="AE41" i="3"/>
  <c r="AC41" i="3"/>
  <c r="AA41" i="3"/>
  <c r="Y41" i="3"/>
  <c r="U41" i="3"/>
  <c r="S39" i="3" s="1"/>
  <c r="T41" i="3"/>
  <c r="X41" i="3" s="1"/>
  <c r="AB41" i="3" s="1"/>
  <c r="AF41" i="3" s="1"/>
  <c r="AJ41" i="3" s="1"/>
  <c r="AN41" i="3" s="1"/>
  <c r="AR41" i="3" s="1"/>
  <c r="AV41" i="3" s="1"/>
  <c r="AZ41" i="3" s="1"/>
  <c r="Q41" i="3"/>
  <c r="O41" i="3"/>
  <c r="M41" i="3"/>
  <c r="K41" i="3"/>
  <c r="I41" i="3"/>
  <c r="H41" i="3"/>
  <c r="L41" i="3" s="1"/>
  <c r="P41" i="3" s="1"/>
  <c r="BH40" i="3"/>
  <c r="BL40" i="3" s="1"/>
  <c r="BA40" i="3"/>
  <c r="AY40" i="3"/>
  <c r="AW40" i="3"/>
  <c r="AU40" i="3"/>
  <c r="AS40" i="3"/>
  <c r="AQ39" i="3" s="1"/>
  <c r="AQ40" i="3"/>
  <c r="AO40" i="3"/>
  <c r="AM40" i="3"/>
  <c r="AK40" i="3"/>
  <c r="AI40" i="3"/>
  <c r="BF40" i="3" s="1"/>
  <c r="BJ40" i="3" s="1"/>
  <c r="AG40" i="3"/>
  <c r="AE40" i="3"/>
  <c r="AC40" i="3"/>
  <c r="AA39" i="3" s="1"/>
  <c r="AA40" i="3"/>
  <c r="Y40" i="3"/>
  <c r="W40" i="3"/>
  <c r="U40" i="3"/>
  <c r="S40" i="3"/>
  <c r="Q40" i="3"/>
  <c r="O40" i="3"/>
  <c r="M40" i="3"/>
  <c r="K39" i="3" s="1"/>
  <c r="K40" i="3"/>
  <c r="I40" i="3"/>
  <c r="H40" i="3"/>
  <c r="L40" i="3" s="1"/>
  <c r="P40" i="3" s="1"/>
  <c r="T40" i="3" s="1"/>
  <c r="X40" i="3" s="1"/>
  <c r="AB40" i="3" s="1"/>
  <c r="AF40" i="3" s="1"/>
  <c r="AJ40" i="3" s="1"/>
  <c r="AN40" i="3" s="1"/>
  <c r="AR40" i="3" s="1"/>
  <c r="AV40" i="3" s="1"/>
  <c r="AZ40" i="3" s="1"/>
  <c r="G40" i="3"/>
  <c r="BB39" i="3"/>
  <c r="AY39" i="3"/>
  <c r="AX39" i="3"/>
  <c r="AU39" i="3"/>
  <c r="AT39" i="3"/>
  <c r="AP39" i="3"/>
  <c r="AL39" i="3"/>
  <c r="AH39" i="3"/>
  <c r="AD39" i="3"/>
  <c r="Z39" i="3"/>
  <c r="W39" i="3"/>
  <c r="V39" i="3"/>
  <c r="R39" i="3"/>
  <c r="O39" i="3"/>
  <c r="N39" i="3"/>
  <c r="J39" i="3"/>
  <c r="F39" i="3"/>
  <c r="D39" i="3"/>
  <c r="BL38" i="3"/>
  <c r="BJ38" i="3"/>
  <c r="BH38" i="3"/>
  <c r="BF38" i="3"/>
  <c r="BL37" i="3"/>
  <c r="BJ37" i="3"/>
  <c r="BH37" i="3"/>
  <c r="BF37" i="3"/>
  <c r="BA37" i="3"/>
  <c r="AW37" i="3"/>
  <c r="AS37" i="3"/>
  <c r="AO37" i="3"/>
  <c r="AK37" i="3"/>
  <c r="AG37" i="3"/>
  <c r="AC37" i="3"/>
  <c r="AB37" i="3"/>
  <c r="AF37" i="3" s="1"/>
  <c r="AJ37" i="3" s="1"/>
  <c r="AN37" i="3" s="1"/>
  <c r="AR37" i="3" s="1"/>
  <c r="AV37" i="3" s="1"/>
  <c r="AZ37" i="3" s="1"/>
  <c r="Y37" i="3"/>
  <c r="U37" i="3"/>
  <c r="Q37" i="3"/>
  <c r="M37" i="3"/>
  <c r="L37" i="3"/>
  <c r="P37" i="3" s="1"/>
  <c r="T37" i="3" s="1"/>
  <c r="X37" i="3" s="1"/>
  <c r="I37" i="3"/>
  <c r="H37" i="3"/>
  <c r="BL36" i="3"/>
  <c r="BJ36" i="3"/>
  <c r="BH36" i="3"/>
  <c r="BF36" i="3"/>
  <c r="BA36" i="3"/>
  <c r="AW36" i="3"/>
  <c r="AS36" i="3"/>
  <c r="AR36" i="3"/>
  <c r="AV36" i="3" s="1"/>
  <c r="AZ36" i="3" s="1"/>
  <c r="AO36" i="3"/>
  <c r="AK36" i="3"/>
  <c r="AJ36" i="3"/>
  <c r="AN36" i="3" s="1"/>
  <c r="AG36" i="3"/>
  <c r="AC36" i="3"/>
  <c r="Y36" i="3"/>
  <c r="U36" i="3"/>
  <c r="Q36" i="3"/>
  <c r="M36" i="3"/>
  <c r="K30" i="3" s="1"/>
  <c r="L36" i="3"/>
  <c r="P36" i="3" s="1"/>
  <c r="T36" i="3" s="1"/>
  <c r="X36" i="3" s="1"/>
  <c r="AB36" i="3" s="1"/>
  <c r="AF36" i="3" s="1"/>
  <c r="I36" i="3"/>
  <c r="H36" i="3"/>
  <c r="BL35" i="3"/>
  <c r="BJ35" i="3"/>
  <c r="BH35" i="3"/>
  <c r="BF35" i="3"/>
  <c r="BA35" i="3"/>
  <c r="AY30" i="3" s="1"/>
  <c r="AW35" i="3"/>
  <c r="AS35" i="3"/>
  <c r="AO35" i="3"/>
  <c r="AK35" i="3"/>
  <c r="AG35" i="3"/>
  <c r="AC35" i="3"/>
  <c r="Y35" i="3"/>
  <c r="U35" i="3"/>
  <c r="S30" i="3" s="1"/>
  <c r="T35" i="3"/>
  <c r="X35" i="3" s="1"/>
  <c r="AB35" i="3" s="1"/>
  <c r="AF35" i="3" s="1"/>
  <c r="AJ35" i="3" s="1"/>
  <c r="AN35" i="3" s="1"/>
  <c r="AR35" i="3" s="1"/>
  <c r="AV35" i="3" s="1"/>
  <c r="AZ35" i="3" s="1"/>
  <c r="Q35" i="3"/>
  <c r="M35" i="3"/>
  <c r="L35" i="3"/>
  <c r="P35" i="3" s="1"/>
  <c r="I35" i="3"/>
  <c r="H35" i="3"/>
  <c r="BL34" i="3"/>
  <c r="BJ34" i="3"/>
  <c r="BH34" i="3"/>
  <c r="BF34" i="3"/>
  <c r="BA34" i="3"/>
  <c r="AW34" i="3"/>
  <c r="AS34" i="3"/>
  <c r="AO34" i="3"/>
  <c r="AK34" i="3"/>
  <c r="AG34" i="3"/>
  <c r="AC34" i="3"/>
  <c r="AA30" i="3" s="1"/>
  <c r="Y34" i="3"/>
  <c r="U34" i="3"/>
  <c r="T34" i="3"/>
  <c r="X34" i="3" s="1"/>
  <c r="AB34" i="3" s="1"/>
  <c r="AF34" i="3" s="1"/>
  <c r="AJ34" i="3" s="1"/>
  <c r="AN34" i="3" s="1"/>
  <c r="AR34" i="3" s="1"/>
  <c r="AV34" i="3" s="1"/>
  <c r="AZ34" i="3" s="1"/>
  <c r="Q34" i="3"/>
  <c r="M34" i="3"/>
  <c r="L34" i="3"/>
  <c r="P34" i="3" s="1"/>
  <c r="I34" i="3"/>
  <c r="H34" i="3"/>
  <c r="BL33" i="3"/>
  <c r="BJ33" i="3"/>
  <c r="BH33" i="3"/>
  <c r="BF33" i="3"/>
  <c r="BA33" i="3"/>
  <c r="AW33" i="3"/>
  <c r="AS33" i="3"/>
  <c r="AO33" i="3"/>
  <c r="AK33" i="3"/>
  <c r="AI30" i="3" s="1"/>
  <c r="AG33" i="3"/>
  <c r="AC33" i="3"/>
  <c r="Y33" i="3"/>
  <c r="U33" i="3"/>
  <c r="Q33" i="3"/>
  <c r="M33" i="3"/>
  <c r="L33" i="3"/>
  <c r="P33" i="3" s="1"/>
  <c r="T33" i="3" s="1"/>
  <c r="X33" i="3" s="1"/>
  <c r="AB33" i="3" s="1"/>
  <c r="AF33" i="3" s="1"/>
  <c r="AJ33" i="3" s="1"/>
  <c r="AN33" i="3" s="1"/>
  <c r="AR33" i="3" s="1"/>
  <c r="AV33" i="3" s="1"/>
  <c r="AZ33" i="3" s="1"/>
  <c r="I33" i="3"/>
  <c r="H33" i="3"/>
  <c r="BL32" i="3"/>
  <c r="BJ32" i="3"/>
  <c r="BH32" i="3"/>
  <c r="BF32" i="3"/>
  <c r="BA32" i="3"/>
  <c r="AW32" i="3"/>
  <c r="AS32" i="3"/>
  <c r="AO32" i="3"/>
  <c r="AK32" i="3"/>
  <c r="AG32" i="3"/>
  <c r="AC32" i="3"/>
  <c r="Y32" i="3"/>
  <c r="U32" i="3"/>
  <c r="Q32" i="3"/>
  <c r="M32" i="3"/>
  <c r="L32" i="3"/>
  <c r="P32" i="3" s="1"/>
  <c r="T32" i="3" s="1"/>
  <c r="X32" i="3" s="1"/>
  <c r="AB32" i="3" s="1"/>
  <c r="AF32" i="3" s="1"/>
  <c r="AJ32" i="3" s="1"/>
  <c r="AN32" i="3" s="1"/>
  <c r="AR32" i="3" s="1"/>
  <c r="AV32" i="3" s="1"/>
  <c r="AZ32" i="3" s="1"/>
  <c r="I32" i="3"/>
  <c r="H32" i="3"/>
  <c r="BL31" i="3"/>
  <c r="BJ31" i="3"/>
  <c r="BH31" i="3"/>
  <c r="BF31" i="3"/>
  <c r="BA31" i="3"/>
  <c r="AW31" i="3"/>
  <c r="AS31" i="3"/>
  <c r="AO31" i="3"/>
  <c r="AK31" i="3"/>
  <c r="AG31" i="3"/>
  <c r="AC31" i="3"/>
  <c r="Y31" i="3"/>
  <c r="U31" i="3"/>
  <c r="T31" i="3"/>
  <c r="X31" i="3" s="1"/>
  <c r="AB31" i="3" s="1"/>
  <c r="AF31" i="3" s="1"/>
  <c r="AJ31" i="3" s="1"/>
  <c r="AN31" i="3" s="1"/>
  <c r="AR31" i="3" s="1"/>
  <c r="AV31" i="3" s="1"/>
  <c r="AZ31" i="3" s="1"/>
  <c r="Q31" i="3"/>
  <c r="M31" i="3"/>
  <c r="L31" i="3"/>
  <c r="P31" i="3" s="1"/>
  <c r="I31" i="3"/>
  <c r="H31" i="3"/>
  <c r="BB30" i="3"/>
  <c r="AX30" i="3"/>
  <c r="AU30" i="3"/>
  <c r="AT30" i="3"/>
  <c r="AP30" i="3"/>
  <c r="AM30" i="3"/>
  <c r="AL30" i="3"/>
  <c r="AH30" i="3"/>
  <c r="AE30" i="3"/>
  <c r="AD30" i="3"/>
  <c r="Z30" i="3"/>
  <c r="W30" i="3"/>
  <c r="V30" i="3"/>
  <c r="R30" i="3"/>
  <c r="O30" i="3"/>
  <c r="N30" i="3"/>
  <c r="J30" i="3"/>
  <c r="G30" i="3"/>
  <c r="F30" i="3"/>
  <c r="D30" i="3"/>
  <c r="BL29" i="3"/>
  <c r="BL28" i="3"/>
  <c r="BH28" i="3"/>
  <c r="BF28" i="3"/>
  <c r="BJ28" i="3" s="1"/>
  <c r="BA28" i="3"/>
  <c r="AW28" i="3"/>
  <c r="AS28" i="3"/>
  <c r="AO28" i="3"/>
  <c r="AK28" i="3"/>
  <c r="AG28" i="3"/>
  <c r="AC28" i="3"/>
  <c r="Y28" i="3"/>
  <c r="U28" i="3"/>
  <c r="Q28" i="3"/>
  <c r="M28" i="3"/>
  <c r="I28" i="3"/>
  <c r="H28" i="3"/>
  <c r="L28" i="3" s="1"/>
  <c r="P28" i="3" s="1"/>
  <c r="T28" i="3" s="1"/>
  <c r="X28" i="3" s="1"/>
  <c r="AB28" i="3" s="1"/>
  <c r="AF28" i="3" s="1"/>
  <c r="AJ28" i="3" s="1"/>
  <c r="AN28" i="3" s="1"/>
  <c r="AR28" i="3" s="1"/>
  <c r="AV28" i="3" s="1"/>
  <c r="AZ28" i="3" s="1"/>
  <c r="BL27" i="3"/>
  <c r="BH27" i="3"/>
  <c r="BF27" i="3"/>
  <c r="BJ27" i="3" s="1"/>
  <c r="BA27" i="3"/>
  <c r="AW27" i="3"/>
  <c r="AS27" i="3"/>
  <c r="AQ26" i="3" s="1"/>
  <c r="AO27" i="3"/>
  <c r="AK27" i="3"/>
  <c r="AI26" i="3" s="1"/>
  <c r="AG27" i="3"/>
  <c r="AC27" i="3"/>
  <c r="Y27" i="3"/>
  <c r="X27" i="3"/>
  <c r="AB27" i="3" s="1"/>
  <c r="AF27" i="3" s="1"/>
  <c r="AJ27" i="3" s="1"/>
  <c r="AN27" i="3" s="1"/>
  <c r="AR27" i="3" s="1"/>
  <c r="AV27" i="3" s="1"/>
  <c r="AZ27" i="3" s="1"/>
  <c r="U27" i="3"/>
  <c r="Q27" i="3"/>
  <c r="P27" i="3"/>
  <c r="T27" i="3" s="1"/>
  <c r="M27" i="3"/>
  <c r="K26" i="3" s="1"/>
  <c r="I27" i="3"/>
  <c r="H27" i="3"/>
  <c r="L27" i="3" s="1"/>
  <c r="BB26" i="3"/>
  <c r="AX26" i="3"/>
  <c r="AU26" i="3"/>
  <c r="AT26" i="3"/>
  <c r="AP26" i="3"/>
  <c r="AM26" i="3"/>
  <c r="AL26" i="3"/>
  <c r="AH26" i="3"/>
  <c r="AE26" i="3"/>
  <c r="AD26" i="3"/>
  <c r="Z26" i="3"/>
  <c r="W26" i="3"/>
  <c r="V26" i="3"/>
  <c r="R26" i="3"/>
  <c r="O26" i="3"/>
  <c r="N26" i="3"/>
  <c r="J26" i="3"/>
  <c r="G26" i="3"/>
  <c r="F26" i="3"/>
  <c r="D26" i="3"/>
  <c r="BJ25" i="3"/>
  <c r="BH25" i="3"/>
  <c r="BL25" i="3" s="1"/>
  <c r="BF25" i="3"/>
  <c r="BH24" i="3"/>
  <c r="BL24" i="3" s="1"/>
  <c r="AY24" i="3"/>
  <c r="AU24" i="3"/>
  <c r="AW24" i="3" s="1"/>
  <c r="AU20" i="3" s="1"/>
  <c r="AS24" i="3"/>
  <c r="AQ24" i="3"/>
  <c r="AO24" i="3"/>
  <c r="AM24" i="3"/>
  <c r="AI24" i="3"/>
  <c r="AK24" i="3" s="1"/>
  <c r="AI20" i="3" s="1"/>
  <c r="AE24" i="3"/>
  <c r="AG24" i="3" s="1"/>
  <c r="AE20" i="3" s="1"/>
  <c r="AC24" i="3"/>
  <c r="AA24" i="3"/>
  <c r="Y24" i="3"/>
  <c r="W24" i="3"/>
  <c r="S24" i="3"/>
  <c r="U24" i="3" s="1"/>
  <c r="S20" i="3" s="1"/>
  <c r="O24" i="3"/>
  <c r="Q24" i="3" s="1"/>
  <c r="O20" i="3" s="1"/>
  <c r="M24" i="3"/>
  <c r="K24" i="3"/>
  <c r="I24" i="3"/>
  <c r="H24" i="3"/>
  <c r="L24" i="3" s="1"/>
  <c r="P24" i="3" s="1"/>
  <c r="T24" i="3" s="1"/>
  <c r="X24" i="3" s="1"/>
  <c r="AB24" i="3" s="1"/>
  <c r="AF24" i="3" s="1"/>
  <c r="AJ24" i="3" s="1"/>
  <c r="AN24" i="3" s="1"/>
  <c r="AR24" i="3" s="1"/>
  <c r="AV24" i="3" s="1"/>
  <c r="AZ24" i="3" s="1"/>
  <c r="G24" i="3"/>
  <c r="BH23" i="3"/>
  <c r="BL23" i="3" s="1"/>
  <c r="AY23" i="3"/>
  <c r="AU23" i="3"/>
  <c r="AW23" i="3" s="1"/>
  <c r="AS23" i="3"/>
  <c r="AQ23" i="3"/>
  <c r="AO23" i="3"/>
  <c r="AM23" i="3"/>
  <c r="AI23" i="3"/>
  <c r="AK23" i="3" s="1"/>
  <c r="AE23" i="3"/>
  <c r="AG23" i="3" s="1"/>
  <c r="AC23" i="3"/>
  <c r="AA20" i="3" s="1"/>
  <c r="AA23" i="3"/>
  <c r="Y23" i="3"/>
  <c r="W23" i="3"/>
  <c r="T23" i="3"/>
  <c r="X23" i="3" s="1"/>
  <c r="AB23" i="3" s="1"/>
  <c r="AF23" i="3" s="1"/>
  <c r="AJ23" i="3" s="1"/>
  <c r="AN23" i="3" s="1"/>
  <c r="AR23" i="3" s="1"/>
  <c r="AV23" i="3" s="1"/>
  <c r="AZ23" i="3" s="1"/>
  <c r="S23" i="3"/>
  <c r="U23" i="3" s="1"/>
  <c r="O23" i="3"/>
  <c r="Q23" i="3" s="1"/>
  <c r="M23" i="3"/>
  <c r="K23" i="3"/>
  <c r="I23" i="3"/>
  <c r="H23" i="3"/>
  <c r="L23" i="3" s="1"/>
  <c r="P23" i="3" s="1"/>
  <c r="G23" i="3"/>
  <c r="BH22" i="3"/>
  <c r="BL22" i="3" s="1"/>
  <c r="BA22" i="3"/>
  <c r="AY22" i="3"/>
  <c r="AW22" i="3"/>
  <c r="AU22" i="3"/>
  <c r="AS22" i="3"/>
  <c r="AQ22" i="3"/>
  <c r="AO22" i="3"/>
  <c r="AM22" i="3"/>
  <c r="AK22" i="3"/>
  <c r="AI22" i="3"/>
  <c r="AG22" i="3"/>
  <c r="AE22" i="3"/>
  <c r="AC22" i="3"/>
  <c r="AA22" i="3"/>
  <c r="Y22" i="3"/>
  <c r="X22" i="3"/>
  <c r="AB22" i="3" s="1"/>
  <c r="AF22" i="3" s="1"/>
  <c r="AJ22" i="3" s="1"/>
  <c r="AN22" i="3" s="1"/>
  <c r="AR22" i="3" s="1"/>
  <c r="AV22" i="3" s="1"/>
  <c r="AZ22" i="3" s="1"/>
  <c r="W22" i="3"/>
  <c r="U22" i="3"/>
  <c r="T22" i="3"/>
  <c r="S22" i="3"/>
  <c r="Q22" i="3"/>
  <c r="O22" i="3"/>
  <c r="M22" i="3"/>
  <c r="K22" i="3"/>
  <c r="I22" i="3"/>
  <c r="H22" i="3"/>
  <c r="L22" i="3" s="1"/>
  <c r="P22" i="3" s="1"/>
  <c r="G22" i="3"/>
  <c r="BH21" i="3"/>
  <c r="BL21" i="3" s="1"/>
  <c r="BA21" i="3"/>
  <c r="AY21" i="3"/>
  <c r="AW21" i="3"/>
  <c r="AU21" i="3"/>
  <c r="AS21" i="3"/>
  <c r="AQ20" i="3" s="1"/>
  <c r="AQ21" i="3"/>
  <c r="AO21" i="3"/>
  <c r="AM21" i="3"/>
  <c r="AK21" i="3"/>
  <c r="AI21" i="3"/>
  <c r="AG21" i="3"/>
  <c r="AE21" i="3"/>
  <c r="AC21" i="3"/>
  <c r="AA21" i="3"/>
  <c r="Y21" i="3"/>
  <c r="W21" i="3"/>
  <c r="U21" i="3"/>
  <c r="S21" i="3"/>
  <c r="Q21" i="3"/>
  <c r="O21" i="3"/>
  <c r="M21" i="3"/>
  <c r="K20" i="3" s="1"/>
  <c r="L21" i="3"/>
  <c r="P21" i="3" s="1"/>
  <c r="T21" i="3" s="1"/>
  <c r="X21" i="3" s="1"/>
  <c r="AB21" i="3" s="1"/>
  <c r="AF21" i="3" s="1"/>
  <c r="AJ21" i="3" s="1"/>
  <c r="AN21" i="3" s="1"/>
  <c r="AR21" i="3" s="1"/>
  <c r="AV21" i="3" s="1"/>
  <c r="AZ21" i="3" s="1"/>
  <c r="K21" i="3"/>
  <c r="I21" i="3"/>
  <c r="H21" i="3"/>
  <c r="G21" i="3"/>
  <c r="BB20" i="3"/>
  <c r="AX20" i="3"/>
  <c r="BH20" i="3" s="1"/>
  <c r="BL20" i="3" s="1"/>
  <c r="AT20" i="3"/>
  <c r="AP20" i="3"/>
  <c r="AM20" i="3"/>
  <c r="AL20" i="3"/>
  <c r="AH20" i="3"/>
  <c r="AD20" i="3"/>
  <c r="Z20" i="3"/>
  <c r="W20" i="3"/>
  <c r="V20" i="3"/>
  <c r="R20" i="3"/>
  <c r="N20" i="3"/>
  <c r="J20" i="3"/>
  <c r="G20" i="3"/>
  <c r="F20" i="3"/>
  <c r="D20" i="3"/>
  <c r="BL19" i="3"/>
  <c r="BL18" i="3"/>
  <c r="BH18" i="3"/>
  <c r="BA18" i="3"/>
  <c r="AY18" i="3"/>
  <c r="AU18" i="3"/>
  <c r="AW18" i="3" s="1"/>
  <c r="AS18" i="3"/>
  <c r="AQ18" i="3"/>
  <c r="AO18" i="3"/>
  <c r="AM18" i="3"/>
  <c r="AI18" i="3"/>
  <c r="AK18" i="3" s="1"/>
  <c r="AR4" i="3" s="1"/>
  <c r="AE18" i="3"/>
  <c r="AG18" i="3" s="1"/>
  <c r="AA18" i="3"/>
  <c r="AC18" i="3" s="1"/>
  <c r="AB4" i="3" s="1"/>
  <c r="Y18" i="3"/>
  <c r="W18" i="3"/>
  <c r="U18" i="3"/>
  <c r="S18" i="3"/>
  <c r="O18" i="3"/>
  <c r="Q18" i="3" s="1"/>
  <c r="P4" i="3" s="1"/>
  <c r="K18" i="3"/>
  <c r="M18" i="3" s="1"/>
  <c r="I18" i="3"/>
  <c r="H18" i="3"/>
  <c r="L18" i="3" s="1"/>
  <c r="P18" i="3" s="1"/>
  <c r="T18" i="3" s="1"/>
  <c r="X18" i="3" s="1"/>
  <c r="AB18" i="3" s="1"/>
  <c r="AF18" i="3" s="1"/>
  <c r="AJ18" i="3" s="1"/>
  <c r="AN18" i="3" s="1"/>
  <c r="AR18" i="3" s="1"/>
  <c r="AV18" i="3" s="1"/>
  <c r="AZ18" i="3" s="1"/>
  <c r="G18" i="3"/>
  <c r="BL17" i="3"/>
  <c r="BH17" i="3"/>
  <c r="AY17" i="3"/>
  <c r="BA17" i="3" s="1"/>
  <c r="AW17" i="3"/>
  <c r="AU17" i="3"/>
  <c r="AS17" i="3"/>
  <c r="AQ17" i="3"/>
  <c r="AM17" i="3"/>
  <c r="AO17" i="3" s="1"/>
  <c r="AI17" i="3"/>
  <c r="AK17" i="3" s="1"/>
  <c r="AG17" i="3"/>
  <c r="AE17" i="3"/>
  <c r="AC17" i="3"/>
  <c r="AA17" i="3"/>
  <c r="W17" i="3"/>
  <c r="Y17" i="3" s="1"/>
  <c r="S17" i="3"/>
  <c r="U17" i="3" s="1"/>
  <c r="Q17" i="3"/>
  <c r="O17" i="3"/>
  <c r="M17" i="3"/>
  <c r="L17" i="3"/>
  <c r="P17" i="3" s="1"/>
  <c r="T17" i="3" s="1"/>
  <c r="X17" i="3" s="1"/>
  <c r="AB17" i="3" s="1"/>
  <c r="AF17" i="3" s="1"/>
  <c r="AJ17" i="3" s="1"/>
  <c r="AN17" i="3" s="1"/>
  <c r="AR17" i="3" s="1"/>
  <c r="AV17" i="3" s="1"/>
  <c r="AZ17" i="3" s="1"/>
  <c r="K17" i="3"/>
  <c r="H17" i="3"/>
  <c r="G17" i="3"/>
  <c r="I17" i="3" s="1"/>
  <c r="BH16" i="3"/>
  <c r="BL16" i="3" s="1"/>
  <c r="BA16" i="3"/>
  <c r="BG16" i="3" s="1"/>
  <c r="BK16" i="3" s="1"/>
  <c r="AY16" i="3"/>
  <c r="BF16" i="3" s="1"/>
  <c r="BJ16" i="3" s="1"/>
  <c r="AW16" i="3"/>
  <c r="AU16" i="3"/>
  <c r="AS16" i="3"/>
  <c r="AQ16" i="3"/>
  <c r="AO16" i="3"/>
  <c r="AM16" i="3"/>
  <c r="AK16" i="3"/>
  <c r="AI16" i="3"/>
  <c r="AG16" i="3"/>
  <c r="AE16" i="3"/>
  <c r="AC16" i="3"/>
  <c r="AA16" i="3"/>
  <c r="Y16" i="3"/>
  <c r="W16" i="3"/>
  <c r="U16" i="3"/>
  <c r="S16" i="3"/>
  <c r="Q16" i="3"/>
  <c r="O16" i="3"/>
  <c r="M16" i="3"/>
  <c r="K16" i="3"/>
  <c r="I16" i="3"/>
  <c r="H16" i="3"/>
  <c r="L16" i="3" s="1"/>
  <c r="P16" i="3" s="1"/>
  <c r="T16" i="3" s="1"/>
  <c r="X16" i="3" s="1"/>
  <c r="AB16" i="3" s="1"/>
  <c r="AF16" i="3" s="1"/>
  <c r="AJ16" i="3" s="1"/>
  <c r="AN16" i="3" s="1"/>
  <c r="AR16" i="3" s="1"/>
  <c r="AV16" i="3" s="1"/>
  <c r="AZ16" i="3" s="1"/>
  <c r="G16" i="3"/>
  <c r="BL15" i="3"/>
  <c r="BH15" i="3"/>
  <c r="BA15" i="3"/>
  <c r="AY15" i="3"/>
  <c r="AW15" i="3"/>
  <c r="BG15" i="3" s="1"/>
  <c r="BK15" i="3" s="1"/>
  <c r="AU15" i="3"/>
  <c r="AS15" i="3"/>
  <c r="AQ15" i="3"/>
  <c r="AO15" i="3"/>
  <c r="AM15" i="3"/>
  <c r="BF15" i="3" s="1"/>
  <c r="BJ15" i="3" s="1"/>
  <c r="AK15" i="3"/>
  <c r="AI15" i="3"/>
  <c r="AG15" i="3"/>
  <c r="AF4" i="3" s="1"/>
  <c r="AE15" i="3"/>
  <c r="AC15" i="3"/>
  <c r="AA15" i="3"/>
  <c r="Y15" i="3"/>
  <c r="W15" i="3"/>
  <c r="U15" i="3"/>
  <c r="S15" i="3"/>
  <c r="Q15" i="3"/>
  <c r="O15" i="3"/>
  <c r="M15" i="3"/>
  <c r="L15" i="3"/>
  <c r="P15" i="3" s="1"/>
  <c r="T15" i="3" s="1"/>
  <c r="X15" i="3" s="1"/>
  <c r="AB15" i="3" s="1"/>
  <c r="AF15" i="3" s="1"/>
  <c r="AJ15" i="3" s="1"/>
  <c r="AN15" i="3" s="1"/>
  <c r="AR15" i="3" s="1"/>
  <c r="AV15" i="3" s="1"/>
  <c r="AZ15" i="3" s="1"/>
  <c r="K15" i="3"/>
  <c r="I15" i="3"/>
  <c r="H15" i="3"/>
  <c r="G15" i="3"/>
  <c r="BJ14" i="3"/>
  <c r="BH14" i="3"/>
  <c r="BL14" i="3" s="1"/>
  <c r="BF14" i="3"/>
  <c r="BA14" i="3"/>
  <c r="BG14" i="3" s="1"/>
  <c r="BK14" i="3" s="1"/>
  <c r="AW14" i="3"/>
  <c r="AS14" i="3"/>
  <c r="AO14" i="3"/>
  <c r="AK14" i="3"/>
  <c r="AG14" i="3"/>
  <c r="AC14" i="3"/>
  <c r="Y14" i="3"/>
  <c r="U14" i="3"/>
  <c r="Q14" i="3"/>
  <c r="M14" i="3"/>
  <c r="L14" i="3"/>
  <c r="P14" i="3" s="1"/>
  <c r="T14" i="3" s="1"/>
  <c r="X14" i="3" s="1"/>
  <c r="AB14" i="3" s="1"/>
  <c r="AF14" i="3" s="1"/>
  <c r="AJ14" i="3" s="1"/>
  <c r="AN14" i="3" s="1"/>
  <c r="AR14" i="3" s="1"/>
  <c r="AV14" i="3" s="1"/>
  <c r="AZ14" i="3" s="1"/>
  <c r="I14" i="3"/>
  <c r="H14" i="3"/>
  <c r="BL13" i="3"/>
  <c r="BH13" i="3"/>
  <c r="BF13" i="3"/>
  <c r="BJ13" i="3" s="1"/>
  <c r="BA13" i="3"/>
  <c r="AW13" i="3"/>
  <c r="BG13" i="3" s="1"/>
  <c r="BK13" i="3" s="1"/>
  <c r="AS13" i="3"/>
  <c r="AO13" i="3"/>
  <c r="AK13" i="3"/>
  <c r="AG13" i="3"/>
  <c r="AC13" i="3"/>
  <c r="Y13" i="3"/>
  <c r="U13" i="3"/>
  <c r="Q13" i="3"/>
  <c r="M13" i="3"/>
  <c r="I13" i="3"/>
  <c r="H13" i="3"/>
  <c r="L13" i="3" s="1"/>
  <c r="P13" i="3" s="1"/>
  <c r="T13" i="3" s="1"/>
  <c r="X13" i="3" s="1"/>
  <c r="AB13" i="3" s="1"/>
  <c r="AF13" i="3" s="1"/>
  <c r="AJ13" i="3" s="1"/>
  <c r="AN13" i="3" s="1"/>
  <c r="AR13" i="3" s="1"/>
  <c r="AV13" i="3" s="1"/>
  <c r="AZ13" i="3" s="1"/>
  <c r="BJ12" i="3"/>
  <c r="BH12" i="3"/>
  <c r="BL12" i="3" s="1"/>
  <c r="BF12" i="3"/>
  <c r="BA12" i="3"/>
  <c r="BG12" i="3" s="1"/>
  <c r="BK12" i="3" s="1"/>
  <c r="AW12" i="3"/>
  <c r="AS12" i="3"/>
  <c r="AO12" i="3"/>
  <c r="AK12" i="3"/>
  <c r="AG12" i="3"/>
  <c r="AC12" i="3"/>
  <c r="Y12" i="3"/>
  <c r="U12" i="3"/>
  <c r="Q12" i="3"/>
  <c r="M12" i="3"/>
  <c r="L12" i="3"/>
  <c r="P12" i="3" s="1"/>
  <c r="T12" i="3" s="1"/>
  <c r="X12" i="3" s="1"/>
  <c r="AB12" i="3" s="1"/>
  <c r="AF12" i="3" s="1"/>
  <c r="AJ12" i="3" s="1"/>
  <c r="AN12" i="3" s="1"/>
  <c r="AR12" i="3" s="1"/>
  <c r="AV12" i="3" s="1"/>
  <c r="AZ12" i="3" s="1"/>
  <c r="I12" i="3"/>
  <c r="H12" i="3"/>
  <c r="BL11" i="3"/>
  <c r="BH11" i="3"/>
  <c r="BF11" i="3"/>
  <c r="BJ11" i="3" s="1"/>
  <c r="BA11" i="3"/>
  <c r="AW11" i="3"/>
  <c r="BG11" i="3" s="1"/>
  <c r="BK11" i="3" s="1"/>
  <c r="AS11" i="3"/>
  <c r="AO11" i="3"/>
  <c r="AK11" i="3"/>
  <c r="AG11" i="3"/>
  <c r="AC11" i="3"/>
  <c r="Y11" i="3"/>
  <c r="U11" i="3"/>
  <c r="Q11" i="3"/>
  <c r="M11" i="3"/>
  <c r="I11" i="3"/>
  <c r="H11" i="3"/>
  <c r="L11" i="3" s="1"/>
  <c r="P11" i="3" s="1"/>
  <c r="T11" i="3" s="1"/>
  <c r="X11" i="3" s="1"/>
  <c r="AB11" i="3" s="1"/>
  <c r="AF11" i="3" s="1"/>
  <c r="AJ11" i="3" s="1"/>
  <c r="AN11" i="3" s="1"/>
  <c r="AR11" i="3" s="1"/>
  <c r="AV11" i="3" s="1"/>
  <c r="AZ11" i="3" s="1"/>
  <c r="BJ10" i="3"/>
  <c r="BH10" i="3"/>
  <c r="BL10" i="3" s="1"/>
  <c r="BF10" i="3"/>
  <c r="BA10" i="3"/>
  <c r="BG10" i="3" s="1"/>
  <c r="BK10" i="3" s="1"/>
  <c r="AW10" i="3"/>
  <c r="AS10" i="3"/>
  <c r="AO10" i="3"/>
  <c r="AK10" i="3"/>
  <c r="AG10" i="3"/>
  <c r="AC10" i="3"/>
  <c r="Y10" i="3"/>
  <c r="U10" i="3"/>
  <c r="Q10" i="3"/>
  <c r="M10" i="3"/>
  <c r="L10" i="3"/>
  <c r="P10" i="3" s="1"/>
  <c r="T10" i="3" s="1"/>
  <c r="X10" i="3" s="1"/>
  <c r="AB10" i="3" s="1"/>
  <c r="AF10" i="3" s="1"/>
  <c r="AJ10" i="3" s="1"/>
  <c r="AN10" i="3" s="1"/>
  <c r="AR10" i="3" s="1"/>
  <c r="AV10" i="3" s="1"/>
  <c r="AZ10" i="3" s="1"/>
  <c r="I10" i="3"/>
  <c r="H10" i="3"/>
  <c r="BL9" i="3"/>
  <c r="BH9" i="3"/>
  <c r="BF9" i="3"/>
  <c r="BJ9" i="3" s="1"/>
  <c r="BA9" i="3"/>
  <c r="AW9" i="3"/>
  <c r="BG9" i="3" s="1"/>
  <c r="BK9" i="3" s="1"/>
  <c r="AS9" i="3"/>
  <c r="AO9" i="3"/>
  <c r="AK9" i="3"/>
  <c r="AG9" i="3"/>
  <c r="AC9" i="3"/>
  <c r="Y9" i="3"/>
  <c r="U9" i="3"/>
  <c r="Q9" i="3"/>
  <c r="M9" i="3"/>
  <c r="I9" i="3"/>
  <c r="H9" i="3"/>
  <c r="L9" i="3" s="1"/>
  <c r="P9" i="3" s="1"/>
  <c r="T9" i="3" s="1"/>
  <c r="X9" i="3" s="1"/>
  <c r="AB9" i="3" s="1"/>
  <c r="AF9" i="3" s="1"/>
  <c r="AJ9" i="3" s="1"/>
  <c r="AN9" i="3" s="1"/>
  <c r="AR9" i="3" s="1"/>
  <c r="AV9" i="3" s="1"/>
  <c r="AZ9" i="3" s="1"/>
  <c r="BJ8" i="3"/>
  <c r="BH8" i="3"/>
  <c r="BL8" i="3" s="1"/>
  <c r="BF8" i="3"/>
  <c r="BA8" i="3"/>
  <c r="BG8" i="3" s="1"/>
  <c r="BK8" i="3" s="1"/>
  <c r="AW8" i="3"/>
  <c r="AS8" i="3"/>
  <c r="AO8" i="3"/>
  <c r="AK8" i="3"/>
  <c r="AG8" i="3"/>
  <c r="AC8" i="3"/>
  <c r="Y8" i="3"/>
  <c r="U8" i="3"/>
  <c r="Q8" i="3"/>
  <c r="M8" i="3"/>
  <c r="L4" i="3" s="1"/>
  <c r="L8" i="3"/>
  <c r="P8" i="3" s="1"/>
  <c r="T8" i="3" s="1"/>
  <c r="X8" i="3" s="1"/>
  <c r="AB8" i="3" s="1"/>
  <c r="AF8" i="3" s="1"/>
  <c r="AJ8" i="3" s="1"/>
  <c r="AN8" i="3" s="1"/>
  <c r="AR8" i="3" s="1"/>
  <c r="AV8" i="3" s="1"/>
  <c r="AZ8" i="3" s="1"/>
  <c r="I8" i="3"/>
  <c r="H4" i="3" s="1"/>
  <c r="H8" i="3"/>
  <c r="BF7" i="3"/>
  <c r="BB7" i="3"/>
  <c r="BH7" i="3" s="1"/>
  <c r="BL7" i="3" s="1"/>
  <c r="AX7" i="3"/>
  <c r="AT7" i="3"/>
  <c r="AP7" i="3"/>
  <c r="AL7" i="3"/>
  <c r="AH7" i="3"/>
  <c r="AD7" i="3"/>
  <c r="Z7" i="3"/>
  <c r="V7" i="3"/>
  <c r="R7" i="3"/>
  <c r="N7" i="3"/>
  <c r="J7" i="3"/>
  <c r="F7" i="3"/>
  <c r="D7" i="3"/>
  <c r="BJ7" i="3" s="1"/>
  <c r="U4" i="3"/>
  <c r="Q51" i="1"/>
  <c r="I55" i="1"/>
  <c r="BA54" i="1"/>
  <c r="AW54" i="1"/>
  <c r="AS54" i="1"/>
  <c r="AO54" i="1"/>
  <c r="AK54" i="1"/>
  <c r="AG54" i="1"/>
  <c r="AC54" i="1"/>
  <c r="Y54" i="1"/>
  <c r="U54" i="1"/>
  <c r="Q54" i="1"/>
  <c r="M54" i="1"/>
  <c r="I54" i="1"/>
  <c r="U59" i="1"/>
  <c r="U58" i="1"/>
  <c r="U57" i="1"/>
  <c r="U56" i="1"/>
  <c r="U55" i="1"/>
  <c r="U53" i="1"/>
  <c r="U52" i="1"/>
  <c r="Q59" i="1"/>
  <c r="Q58" i="1"/>
  <c r="Q57" i="1"/>
  <c r="Q56" i="1"/>
  <c r="Q55" i="1"/>
  <c r="Q53" i="1"/>
  <c r="Q52" i="1"/>
  <c r="M59" i="1"/>
  <c r="M58" i="1"/>
  <c r="M57" i="1"/>
  <c r="M56" i="1"/>
  <c r="M55" i="1"/>
  <c r="M53" i="1"/>
  <c r="M52" i="1"/>
  <c r="I59" i="1"/>
  <c r="I58" i="1"/>
  <c r="I57" i="1"/>
  <c r="I56" i="1"/>
  <c r="I53" i="1"/>
  <c r="I52" i="1"/>
  <c r="BA51" i="1"/>
  <c r="Y52" i="1"/>
  <c r="Y53" i="1"/>
  <c r="Y55" i="1"/>
  <c r="Y56" i="1"/>
  <c r="Y57" i="1"/>
  <c r="Y58" i="1"/>
  <c r="Y59" i="1"/>
  <c r="AC52" i="1"/>
  <c r="AC53" i="1"/>
  <c r="AC55" i="1"/>
  <c r="AC56" i="1"/>
  <c r="AC57" i="1"/>
  <c r="AC58" i="1"/>
  <c r="AC59" i="1"/>
  <c r="BA59" i="1"/>
  <c r="BA58" i="1"/>
  <c r="BA57" i="1"/>
  <c r="BA56" i="1"/>
  <c r="BA55" i="1"/>
  <c r="BA53" i="1"/>
  <c r="BA52" i="1"/>
  <c r="AW59" i="1"/>
  <c r="AW58" i="1"/>
  <c r="AW57" i="1"/>
  <c r="AW56" i="1"/>
  <c r="AW55" i="1"/>
  <c r="AW53" i="1"/>
  <c r="AW52" i="1"/>
  <c r="AS59" i="1"/>
  <c r="AS58" i="1"/>
  <c r="AS57" i="1"/>
  <c r="AS56" i="1"/>
  <c r="AS55" i="1"/>
  <c r="AS53" i="1"/>
  <c r="AS52" i="1"/>
  <c r="AO59" i="1"/>
  <c r="AO58" i="1"/>
  <c r="AO57" i="1"/>
  <c r="AO56" i="1"/>
  <c r="AO55" i="1"/>
  <c r="AO53" i="1"/>
  <c r="AO52" i="1"/>
  <c r="AK59" i="1"/>
  <c r="AK58" i="1"/>
  <c r="AK57" i="1"/>
  <c r="AK56" i="1"/>
  <c r="AK55" i="1"/>
  <c r="AK53" i="1"/>
  <c r="AK52" i="1"/>
  <c r="AG59" i="1"/>
  <c r="AG58" i="1"/>
  <c r="AG57" i="1"/>
  <c r="AG56" i="1"/>
  <c r="AG55" i="1"/>
  <c r="AG53" i="1"/>
  <c r="AG52" i="1"/>
  <c r="H53" i="1"/>
  <c r="L53" i="1" s="1"/>
  <c r="P53" i="1" s="1"/>
  <c r="T53" i="1" s="1"/>
  <c r="X53" i="1" s="1"/>
  <c r="AB53" i="1" s="1"/>
  <c r="AF53" i="1" s="1"/>
  <c r="AJ53" i="1" s="1"/>
  <c r="AN53" i="1" s="1"/>
  <c r="AR53" i="1" s="1"/>
  <c r="AV53" i="1" s="1"/>
  <c r="AZ53" i="1" s="1"/>
  <c r="H54" i="1"/>
  <c r="L54" i="1" s="1"/>
  <c r="P54" i="1" s="1"/>
  <c r="T54" i="1" s="1"/>
  <c r="X54" i="1" s="1"/>
  <c r="AB54" i="1" s="1"/>
  <c r="AF54" i="1" s="1"/>
  <c r="AJ54" i="1" s="1"/>
  <c r="AN54" i="1" s="1"/>
  <c r="AR54" i="1" s="1"/>
  <c r="AV54" i="1" s="1"/>
  <c r="AZ54" i="1" s="1"/>
  <c r="H55" i="1"/>
  <c r="L55" i="1" s="1"/>
  <c r="P55" i="1" s="1"/>
  <c r="T55" i="1" s="1"/>
  <c r="X55" i="1" s="1"/>
  <c r="AB55" i="1" s="1"/>
  <c r="AF55" i="1" s="1"/>
  <c r="AJ55" i="1" s="1"/>
  <c r="AN55" i="1" s="1"/>
  <c r="AR55" i="1" s="1"/>
  <c r="AV55" i="1" s="1"/>
  <c r="AZ55" i="1" s="1"/>
  <c r="H58" i="1"/>
  <c r="L58" i="1" s="1"/>
  <c r="P58" i="1" s="1"/>
  <c r="T58" i="1" s="1"/>
  <c r="X58" i="1" s="1"/>
  <c r="AB58" i="1" s="1"/>
  <c r="AF58" i="1" s="1"/>
  <c r="AJ58" i="1" s="1"/>
  <c r="AN58" i="1" s="1"/>
  <c r="AR58" i="1" s="1"/>
  <c r="AV58" i="1" s="1"/>
  <c r="AZ58" i="1" s="1"/>
  <c r="H59" i="1"/>
  <c r="L59" i="1" s="1"/>
  <c r="P59" i="1" s="1"/>
  <c r="T59" i="1" s="1"/>
  <c r="X59" i="1" s="1"/>
  <c r="AB59" i="1" s="1"/>
  <c r="AF59" i="1" s="1"/>
  <c r="AJ59" i="1" s="1"/>
  <c r="AN59" i="1" s="1"/>
  <c r="AR59" i="1" s="1"/>
  <c r="AV59" i="1" s="1"/>
  <c r="AZ59" i="1" s="1"/>
  <c r="H52" i="1"/>
  <c r="L52" i="1" s="1"/>
  <c r="P52" i="1" s="1"/>
  <c r="T52" i="1" s="1"/>
  <c r="X52" i="1" s="1"/>
  <c r="AB52" i="1" s="1"/>
  <c r="AF52" i="1" s="1"/>
  <c r="AJ52" i="1" s="1"/>
  <c r="AN52" i="1" s="1"/>
  <c r="AR52" i="1" s="1"/>
  <c r="AV52" i="1" s="1"/>
  <c r="AZ52" i="1" s="1"/>
  <c r="H51" i="1"/>
  <c r="L51" i="1" s="1"/>
  <c r="P51" i="1" s="1"/>
  <c r="T51" i="1" s="1"/>
  <c r="X51" i="1" s="1"/>
  <c r="AB51" i="1" s="1"/>
  <c r="AF51" i="1" s="1"/>
  <c r="AJ51" i="1" s="1"/>
  <c r="AN51" i="1" s="1"/>
  <c r="AR51" i="1" s="1"/>
  <c r="AV51" i="1" s="1"/>
  <c r="AZ51" i="1" s="1"/>
  <c r="D50" i="1"/>
  <c r="AM39" i="1"/>
  <c r="W39" i="1"/>
  <c r="D39" i="1"/>
  <c r="D30" i="1"/>
  <c r="AW48" i="1"/>
  <c r="AS48" i="1"/>
  <c r="AO48" i="1"/>
  <c r="AK48" i="1"/>
  <c r="AG48" i="1"/>
  <c r="AC48" i="1"/>
  <c r="Y48" i="1"/>
  <c r="U48" i="1"/>
  <c r="Q48" i="1"/>
  <c r="M48" i="1"/>
  <c r="I48" i="1"/>
  <c r="BA47" i="1"/>
  <c r="AW47" i="1"/>
  <c r="AS47" i="1"/>
  <c r="AO47" i="1"/>
  <c r="AK47" i="1"/>
  <c r="AG47" i="1"/>
  <c r="AC47" i="1"/>
  <c r="Y47" i="1"/>
  <c r="U47" i="1"/>
  <c r="Q47" i="1"/>
  <c r="M47" i="1"/>
  <c r="I47" i="1"/>
  <c r="BA46" i="1"/>
  <c r="AW46" i="1"/>
  <c r="AS46" i="1"/>
  <c r="AO46" i="1"/>
  <c r="AK46" i="1"/>
  <c r="AG46" i="1"/>
  <c r="AC46" i="1"/>
  <c r="Y46" i="1"/>
  <c r="U46" i="1"/>
  <c r="Q46" i="1"/>
  <c r="M46" i="1"/>
  <c r="I46" i="1"/>
  <c r="BA45" i="1"/>
  <c r="AW45" i="1"/>
  <c r="AS45" i="1"/>
  <c r="AO45" i="1"/>
  <c r="AK45" i="1"/>
  <c r="AG45" i="1"/>
  <c r="AC45" i="1"/>
  <c r="Y45" i="1"/>
  <c r="U45" i="1"/>
  <c r="Q45" i="1"/>
  <c r="M45" i="1"/>
  <c r="I45" i="1"/>
  <c r="BA44" i="1"/>
  <c r="AW44" i="1"/>
  <c r="AS44" i="1"/>
  <c r="AO44" i="1"/>
  <c r="AK44" i="1"/>
  <c r="AG44" i="1"/>
  <c r="AC44" i="1"/>
  <c r="Y44" i="1"/>
  <c r="U44" i="1"/>
  <c r="Q44" i="1"/>
  <c r="M44" i="1"/>
  <c r="I44" i="1"/>
  <c r="BA43" i="1"/>
  <c r="AW43" i="1"/>
  <c r="AS43" i="1"/>
  <c r="AO43" i="1"/>
  <c r="AK43" i="1"/>
  <c r="AG43" i="1"/>
  <c r="AC43" i="1"/>
  <c r="Y43" i="1"/>
  <c r="U43" i="1"/>
  <c r="Q43" i="1"/>
  <c r="M43" i="1"/>
  <c r="I43" i="1"/>
  <c r="BA42" i="1"/>
  <c r="AW42" i="1"/>
  <c r="AS42" i="1"/>
  <c r="AO42" i="1"/>
  <c r="AK42" i="1"/>
  <c r="AG42" i="1"/>
  <c r="AC42" i="1"/>
  <c r="Y42" i="1"/>
  <c r="U42" i="1"/>
  <c r="Q42" i="1"/>
  <c r="M42" i="1"/>
  <c r="I42" i="1"/>
  <c r="AW41" i="1"/>
  <c r="AS41" i="1"/>
  <c r="AO41" i="1"/>
  <c r="AK41" i="1"/>
  <c r="AG41" i="1"/>
  <c r="AC41" i="1"/>
  <c r="Y41" i="1"/>
  <c r="U41" i="1"/>
  <c r="Q41" i="1"/>
  <c r="M41" i="1"/>
  <c r="I41" i="1"/>
  <c r="BA40" i="1"/>
  <c r="AW40" i="1"/>
  <c r="AS40" i="1"/>
  <c r="AO40" i="1"/>
  <c r="AK40" i="1"/>
  <c r="AG40" i="1"/>
  <c r="AC40" i="1"/>
  <c r="AA39" i="1" s="1"/>
  <c r="Y40" i="1"/>
  <c r="U40" i="1"/>
  <c r="Q40" i="1"/>
  <c r="M40" i="1"/>
  <c r="K39" i="1" s="1"/>
  <c r="I40" i="1"/>
  <c r="G39" i="1" s="1"/>
  <c r="AY47" i="1"/>
  <c r="AU47" i="1"/>
  <c r="AQ47" i="1"/>
  <c r="AM47" i="1"/>
  <c r="AI47" i="1"/>
  <c r="AE47" i="1"/>
  <c r="AA47" i="1"/>
  <c r="W47" i="1"/>
  <c r="S47" i="1"/>
  <c r="O47" i="1"/>
  <c r="K47" i="1"/>
  <c r="G47" i="1"/>
  <c r="AY41" i="1"/>
  <c r="AU41" i="1"/>
  <c r="AQ41" i="1"/>
  <c r="AM41" i="1"/>
  <c r="AI41" i="1"/>
  <c r="AE41" i="1"/>
  <c r="AA41" i="1"/>
  <c r="O41" i="1"/>
  <c r="K41" i="1"/>
  <c r="AY40" i="1"/>
  <c r="AU40" i="1"/>
  <c r="AQ40" i="1"/>
  <c r="AM40" i="1"/>
  <c r="AI40" i="1"/>
  <c r="AE40" i="1"/>
  <c r="AA40" i="1"/>
  <c r="W40" i="1"/>
  <c r="S40" i="1"/>
  <c r="O40" i="1"/>
  <c r="K40" i="1"/>
  <c r="G40" i="1"/>
  <c r="L46" i="1"/>
  <c r="P46" i="1" s="1"/>
  <c r="T46" i="1" s="1"/>
  <c r="X46" i="1" s="1"/>
  <c r="AB46" i="1" s="1"/>
  <c r="AF46" i="1" s="1"/>
  <c r="AJ46" i="1" s="1"/>
  <c r="AN46" i="1" s="1"/>
  <c r="AR46" i="1" s="1"/>
  <c r="AV46" i="1" s="1"/>
  <c r="AZ46" i="1" s="1"/>
  <c r="L43" i="1"/>
  <c r="P43" i="1" s="1"/>
  <c r="T43" i="1" s="1"/>
  <c r="X43" i="1" s="1"/>
  <c r="AB43" i="1" s="1"/>
  <c r="AF43" i="1" s="1"/>
  <c r="AJ43" i="1" s="1"/>
  <c r="AN43" i="1" s="1"/>
  <c r="AR43" i="1" s="1"/>
  <c r="AV43" i="1" s="1"/>
  <c r="AZ43" i="1" s="1"/>
  <c r="H42" i="1"/>
  <c r="L42" i="1" s="1"/>
  <c r="P42" i="1" s="1"/>
  <c r="T42" i="1" s="1"/>
  <c r="X42" i="1" s="1"/>
  <c r="AB42" i="1" s="1"/>
  <c r="AF42" i="1" s="1"/>
  <c r="AJ42" i="1" s="1"/>
  <c r="AN42" i="1" s="1"/>
  <c r="AR42" i="1" s="1"/>
  <c r="AV42" i="1" s="1"/>
  <c r="AZ42" i="1" s="1"/>
  <c r="H43" i="1"/>
  <c r="H44" i="1"/>
  <c r="L44" i="1" s="1"/>
  <c r="P44" i="1" s="1"/>
  <c r="T44" i="1" s="1"/>
  <c r="X44" i="1" s="1"/>
  <c r="AB44" i="1" s="1"/>
  <c r="AF44" i="1" s="1"/>
  <c r="AJ44" i="1" s="1"/>
  <c r="AN44" i="1" s="1"/>
  <c r="AR44" i="1" s="1"/>
  <c r="AV44" i="1" s="1"/>
  <c r="AZ44" i="1" s="1"/>
  <c r="H45" i="1"/>
  <c r="L45" i="1" s="1"/>
  <c r="P45" i="1" s="1"/>
  <c r="T45" i="1" s="1"/>
  <c r="X45" i="1" s="1"/>
  <c r="AB45" i="1" s="1"/>
  <c r="AF45" i="1" s="1"/>
  <c r="AJ45" i="1" s="1"/>
  <c r="AN45" i="1" s="1"/>
  <c r="AR45" i="1" s="1"/>
  <c r="AV45" i="1" s="1"/>
  <c r="AZ45" i="1" s="1"/>
  <c r="H46" i="1"/>
  <c r="H47" i="1"/>
  <c r="L47" i="1" s="1"/>
  <c r="P47" i="1" s="1"/>
  <c r="T47" i="1" s="1"/>
  <c r="X47" i="1" s="1"/>
  <c r="AB47" i="1" s="1"/>
  <c r="AF47" i="1" s="1"/>
  <c r="AJ47" i="1" s="1"/>
  <c r="AN47" i="1" s="1"/>
  <c r="AR47" i="1" s="1"/>
  <c r="AV47" i="1" s="1"/>
  <c r="AZ47" i="1" s="1"/>
  <c r="H48" i="1"/>
  <c r="L48" i="1" s="1"/>
  <c r="P48" i="1" s="1"/>
  <c r="T48" i="1" s="1"/>
  <c r="X48" i="1" s="1"/>
  <c r="AB48" i="1" s="1"/>
  <c r="AF48" i="1" s="1"/>
  <c r="AJ48" i="1" s="1"/>
  <c r="AN48" i="1" s="1"/>
  <c r="AR48" i="1" s="1"/>
  <c r="AV48" i="1" s="1"/>
  <c r="AZ48" i="1" s="1"/>
  <c r="H41" i="1"/>
  <c r="L41" i="1" s="1"/>
  <c r="P41" i="1" s="1"/>
  <c r="T41" i="1" s="1"/>
  <c r="X41" i="1" s="1"/>
  <c r="AB41" i="1" s="1"/>
  <c r="AF41" i="1" s="1"/>
  <c r="AJ41" i="1" s="1"/>
  <c r="AN41" i="1" s="1"/>
  <c r="AR41" i="1" s="1"/>
  <c r="AV41" i="1" s="1"/>
  <c r="AZ41" i="1" s="1"/>
  <c r="H40" i="1"/>
  <c r="L40" i="1" s="1"/>
  <c r="P40" i="1" s="1"/>
  <c r="T40" i="1" s="1"/>
  <c r="X40" i="1" s="1"/>
  <c r="AB40" i="1" s="1"/>
  <c r="AF40" i="1" s="1"/>
  <c r="AJ40" i="1" s="1"/>
  <c r="AN40" i="1" s="1"/>
  <c r="AR40" i="1" s="1"/>
  <c r="AV40" i="1" s="1"/>
  <c r="AZ40" i="1" s="1"/>
  <c r="BA37" i="1"/>
  <c r="AW37" i="1"/>
  <c r="AS37" i="1"/>
  <c r="AO37" i="1"/>
  <c r="AK37" i="1"/>
  <c r="AG37" i="1"/>
  <c r="AC37" i="1"/>
  <c r="Y37" i="1"/>
  <c r="U37" i="1"/>
  <c r="Q37" i="1"/>
  <c r="M37" i="1"/>
  <c r="I37" i="1"/>
  <c r="AW36" i="1"/>
  <c r="AS36" i="1"/>
  <c r="AO36" i="1"/>
  <c r="AK36" i="1"/>
  <c r="AG36" i="1"/>
  <c r="AC36" i="1"/>
  <c r="Y36" i="1"/>
  <c r="U36" i="1"/>
  <c r="Q36" i="1"/>
  <c r="M36" i="1"/>
  <c r="I36" i="1"/>
  <c r="BA35" i="1"/>
  <c r="AW35" i="1"/>
  <c r="AS35" i="1"/>
  <c r="AO35" i="1"/>
  <c r="AK35" i="1"/>
  <c r="AG35" i="1"/>
  <c r="AC35" i="1"/>
  <c r="Y35" i="1"/>
  <c r="U35" i="1"/>
  <c r="Q35" i="1"/>
  <c r="M35" i="1"/>
  <c r="I35" i="1"/>
  <c r="BA34" i="1"/>
  <c r="AW34" i="1"/>
  <c r="AS34" i="1"/>
  <c r="AO34" i="1"/>
  <c r="AK34" i="1"/>
  <c r="AG34" i="1"/>
  <c r="AC34" i="1"/>
  <c r="Y34" i="1"/>
  <c r="U34" i="1"/>
  <c r="Q34" i="1"/>
  <c r="M34" i="1"/>
  <c r="I34" i="1"/>
  <c r="BA33" i="1"/>
  <c r="AW33" i="1"/>
  <c r="AS33" i="1"/>
  <c r="AO33" i="1"/>
  <c r="AK33" i="1"/>
  <c r="AG33" i="1"/>
  <c r="AC33" i="1"/>
  <c r="Y33" i="1"/>
  <c r="U33" i="1"/>
  <c r="Q33" i="1"/>
  <c r="M33" i="1"/>
  <c r="I33" i="1"/>
  <c r="BA32" i="1"/>
  <c r="AW32" i="1"/>
  <c r="AS32" i="1"/>
  <c r="AO32" i="1"/>
  <c r="AK32" i="1"/>
  <c r="AG32" i="1"/>
  <c r="AC32" i="1"/>
  <c r="Y32" i="1"/>
  <c r="U32" i="1"/>
  <c r="Q32" i="1"/>
  <c r="M32" i="1"/>
  <c r="I32" i="1"/>
  <c r="I31" i="1"/>
  <c r="G30" i="1" s="1"/>
  <c r="BA31" i="1"/>
  <c r="AW31" i="1"/>
  <c r="AS31" i="1"/>
  <c r="AO31" i="1"/>
  <c r="AM30" i="1" s="1"/>
  <c r="AK31" i="1"/>
  <c r="AI30" i="1" s="1"/>
  <c r="AG31" i="1"/>
  <c r="AC31" i="1"/>
  <c r="Y31" i="1"/>
  <c r="W30" i="1" s="1"/>
  <c r="U31" i="1"/>
  <c r="S30" i="1" s="1"/>
  <c r="Q31" i="1"/>
  <c r="M31" i="1"/>
  <c r="L33" i="1"/>
  <c r="P33" i="1" s="1"/>
  <c r="T33" i="1" s="1"/>
  <c r="X33" i="1" s="1"/>
  <c r="AB33" i="1" s="1"/>
  <c r="AF33" i="1" s="1"/>
  <c r="AJ33" i="1" s="1"/>
  <c r="AN33" i="1" s="1"/>
  <c r="AR33" i="1" s="1"/>
  <c r="AV33" i="1" s="1"/>
  <c r="AZ33" i="1" s="1"/>
  <c r="L34" i="1"/>
  <c r="P34" i="1" s="1"/>
  <c r="T34" i="1" s="1"/>
  <c r="X34" i="1" s="1"/>
  <c r="AB34" i="1" s="1"/>
  <c r="AF34" i="1" s="1"/>
  <c r="AJ34" i="1" s="1"/>
  <c r="AN34" i="1" s="1"/>
  <c r="AR34" i="1" s="1"/>
  <c r="AV34" i="1" s="1"/>
  <c r="AZ34" i="1" s="1"/>
  <c r="H33" i="1"/>
  <c r="H34" i="1"/>
  <c r="H35" i="1"/>
  <c r="L35" i="1" s="1"/>
  <c r="P35" i="1" s="1"/>
  <c r="T35" i="1" s="1"/>
  <c r="X35" i="1" s="1"/>
  <c r="AB35" i="1" s="1"/>
  <c r="AF35" i="1" s="1"/>
  <c r="AJ35" i="1" s="1"/>
  <c r="AN35" i="1" s="1"/>
  <c r="AR35" i="1" s="1"/>
  <c r="AV35" i="1" s="1"/>
  <c r="AZ35" i="1" s="1"/>
  <c r="H36" i="1"/>
  <c r="L36" i="1" s="1"/>
  <c r="P36" i="1" s="1"/>
  <c r="T36" i="1" s="1"/>
  <c r="X36" i="1" s="1"/>
  <c r="AB36" i="1" s="1"/>
  <c r="AF36" i="1" s="1"/>
  <c r="AJ36" i="1" s="1"/>
  <c r="AN36" i="1" s="1"/>
  <c r="AR36" i="1" s="1"/>
  <c r="AV36" i="1" s="1"/>
  <c r="AZ36" i="1" s="1"/>
  <c r="H37" i="1"/>
  <c r="L37" i="1" s="1"/>
  <c r="P37" i="1" s="1"/>
  <c r="T37" i="1" s="1"/>
  <c r="X37" i="1" s="1"/>
  <c r="AB37" i="1" s="1"/>
  <c r="AF37" i="1" s="1"/>
  <c r="AJ37" i="1" s="1"/>
  <c r="AN37" i="1" s="1"/>
  <c r="AR37" i="1" s="1"/>
  <c r="AV37" i="1" s="1"/>
  <c r="AZ37" i="1" s="1"/>
  <c r="L32" i="1"/>
  <c r="P32" i="1" s="1"/>
  <c r="T32" i="1" s="1"/>
  <c r="X32" i="1" s="1"/>
  <c r="AB32" i="1" s="1"/>
  <c r="AF32" i="1" s="1"/>
  <c r="AJ32" i="1" s="1"/>
  <c r="AN32" i="1" s="1"/>
  <c r="AR32" i="1" s="1"/>
  <c r="AV32" i="1" s="1"/>
  <c r="AZ32" i="1" s="1"/>
  <c r="H32" i="1"/>
  <c r="H31" i="1"/>
  <c r="L31" i="1" s="1"/>
  <c r="P31" i="1" s="1"/>
  <c r="T31" i="1" s="1"/>
  <c r="X31" i="1" s="1"/>
  <c r="AB31" i="1" s="1"/>
  <c r="AF31" i="1" s="1"/>
  <c r="AJ31" i="1" s="1"/>
  <c r="AN31" i="1" s="1"/>
  <c r="AR31" i="1" s="1"/>
  <c r="AV31" i="1" s="1"/>
  <c r="AZ31" i="1" s="1"/>
  <c r="T4" i="3" l="1"/>
  <c r="BF4" i="3" s="1"/>
  <c r="BG17" i="3"/>
  <c r="BK17" i="3" s="1"/>
  <c r="AJ4" i="3"/>
  <c r="X4" i="3"/>
  <c r="AN4" i="3"/>
  <c r="BG18" i="3"/>
  <c r="BK18" i="3" s="1"/>
  <c r="BF17" i="3"/>
  <c r="BJ17" i="3" s="1"/>
  <c r="G39" i="3"/>
  <c r="AZ4" i="3"/>
  <c r="AA26" i="3"/>
  <c r="AE39" i="3"/>
  <c r="BH50" i="3"/>
  <c r="BL50" i="3" s="1"/>
  <c r="BF21" i="3"/>
  <c r="BJ21" i="3" s="1"/>
  <c r="BF22" i="3"/>
  <c r="BJ22" i="3" s="1"/>
  <c r="AV4" i="3"/>
  <c r="BF24" i="3"/>
  <c r="BJ24" i="3" s="1"/>
  <c r="BA24" i="3"/>
  <c r="AM39" i="3"/>
  <c r="BF39" i="3" s="1"/>
  <c r="BJ39" i="3" s="1"/>
  <c r="AA50" i="3"/>
  <c r="BF18" i="3"/>
  <c r="BJ18" i="3" s="1"/>
  <c r="BF23" i="3"/>
  <c r="BJ23" i="3" s="1"/>
  <c r="BA23" i="3"/>
  <c r="AY20" i="3" s="1"/>
  <c r="BF20" i="3" s="1"/>
  <c r="BJ20" i="3" s="1"/>
  <c r="BH26" i="3"/>
  <c r="BL26" i="3" s="1"/>
  <c r="S26" i="3"/>
  <c r="AY26" i="3"/>
  <c r="AQ30" i="3"/>
  <c r="BF30" i="3" s="1"/>
  <c r="BJ30" i="3" s="1"/>
  <c r="BH39" i="3"/>
  <c r="BL39" i="3" s="1"/>
  <c r="S50" i="3"/>
  <c r="K50" i="3"/>
  <c r="AQ50" i="3"/>
  <c r="BF50" i="3" s="1"/>
  <c r="BJ50" i="3" s="1"/>
  <c r="BH30" i="3"/>
  <c r="BL30" i="3" s="1"/>
  <c r="AI50" i="3"/>
  <c r="O39" i="1"/>
  <c r="AU39" i="1"/>
  <c r="S39" i="1"/>
  <c r="AI39" i="1"/>
  <c r="AY39" i="1"/>
  <c r="AE39" i="1"/>
  <c r="O50" i="1"/>
  <c r="K30" i="1"/>
  <c r="AA30" i="1"/>
  <c r="AQ30" i="1"/>
  <c r="AY50" i="1"/>
  <c r="AQ39" i="1"/>
  <c r="O30" i="1"/>
  <c r="AE30" i="1"/>
  <c r="AU30" i="1"/>
  <c r="D26" i="1"/>
  <c r="I28" i="1"/>
  <c r="M28" i="1"/>
  <c r="Q28" i="1"/>
  <c r="U28" i="1"/>
  <c r="Y28" i="1"/>
  <c r="AC28" i="1"/>
  <c r="AG28" i="1"/>
  <c r="AE26" i="1" s="1"/>
  <c r="AK28" i="1"/>
  <c r="AO28" i="1"/>
  <c r="AS28" i="1"/>
  <c r="AW28" i="1"/>
  <c r="BA28" i="1"/>
  <c r="BA27" i="1"/>
  <c r="AW27" i="1"/>
  <c r="AS27" i="1"/>
  <c r="AQ26" i="1" s="1"/>
  <c r="AO27" i="1"/>
  <c r="AM26" i="1" s="1"/>
  <c r="AK27" i="1"/>
  <c r="AG27" i="1"/>
  <c r="AC27" i="1"/>
  <c r="AA26" i="1" s="1"/>
  <c r="Y27" i="1"/>
  <c r="W26" i="1" s="1"/>
  <c r="U27" i="1"/>
  <c r="I27" i="1"/>
  <c r="M27" i="1"/>
  <c r="K26" i="1" s="1"/>
  <c r="Q27" i="1"/>
  <c r="H28" i="1"/>
  <c r="L28" i="1" s="1"/>
  <c r="P28" i="1" s="1"/>
  <c r="T28" i="1" s="1"/>
  <c r="X28" i="1" s="1"/>
  <c r="AB28" i="1" s="1"/>
  <c r="AF28" i="1" s="1"/>
  <c r="AJ28" i="1" s="1"/>
  <c r="AN28" i="1" s="1"/>
  <c r="AR28" i="1" s="1"/>
  <c r="AV28" i="1" s="1"/>
  <c r="AZ28" i="1" s="1"/>
  <c r="H27" i="1"/>
  <c r="L27" i="1" s="1"/>
  <c r="P27" i="1" s="1"/>
  <c r="T27" i="1" s="1"/>
  <c r="X27" i="1" s="1"/>
  <c r="AB27" i="1" s="1"/>
  <c r="AF27" i="1" s="1"/>
  <c r="AJ27" i="1" s="1"/>
  <c r="AN27" i="1" s="1"/>
  <c r="AR27" i="1" s="1"/>
  <c r="AV27" i="1" s="1"/>
  <c r="AZ27" i="1" s="1"/>
  <c r="AY24" i="1"/>
  <c r="AU24" i="1"/>
  <c r="AQ24" i="1"/>
  <c r="AM24" i="1"/>
  <c r="AI24" i="1"/>
  <c r="AE24" i="1"/>
  <c r="AA24" i="1"/>
  <c r="W24" i="1"/>
  <c r="S24" i="1"/>
  <c r="O24" i="1"/>
  <c r="G24" i="1"/>
  <c r="K24" i="1"/>
  <c r="AY23" i="1"/>
  <c r="AU23" i="1"/>
  <c r="AQ23" i="1"/>
  <c r="AM23" i="1"/>
  <c r="AI23" i="1"/>
  <c r="AE23" i="1"/>
  <c r="AA23" i="1"/>
  <c r="W23" i="1"/>
  <c r="S23" i="1"/>
  <c r="O23" i="1"/>
  <c r="K23" i="1"/>
  <c r="G23" i="1"/>
  <c r="H24" i="1"/>
  <c r="L24" i="1" s="1"/>
  <c r="P24" i="1" s="1"/>
  <c r="T24" i="1" s="1"/>
  <c r="X24" i="1" s="1"/>
  <c r="AB24" i="1" s="1"/>
  <c r="AF24" i="1" s="1"/>
  <c r="AJ24" i="1" s="1"/>
  <c r="AN24" i="1" s="1"/>
  <c r="AR24" i="1" s="1"/>
  <c r="AV24" i="1" s="1"/>
  <c r="AZ24" i="1" s="1"/>
  <c r="AW24" i="1"/>
  <c r="H23" i="1"/>
  <c r="L23" i="1" s="1"/>
  <c r="P23" i="1" s="1"/>
  <c r="T23" i="1" s="1"/>
  <c r="X23" i="1" s="1"/>
  <c r="AB23" i="1" s="1"/>
  <c r="AF23" i="1" s="1"/>
  <c r="AJ23" i="1" s="1"/>
  <c r="AN23" i="1" s="1"/>
  <c r="AR23" i="1" s="1"/>
  <c r="AV23" i="1" s="1"/>
  <c r="AZ23" i="1" s="1"/>
  <c r="H22" i="1"/>
  <c r="L22" i="1" s="1"/>
  <c r="P22" i="1" s="1"/>
  <c r="T22" i="1" s="1"/>
  <c r="X22" i="1" s="1"/>
  <c r="AB22" i="1" s="1"/>
  <c r="AF22" i="1" s="1"/>
  <c r="AJ22" i="1" s="1"/>
  <c r="AN22" i="1" s="1"/>
  <c r="AR22" i="1" s="1"/>
  <c r="AV22" i="1" s="1"/>
  <c r="AZ22" i="1" s="1"/>
  <c r="BA22" i="1"/>
  <c r="AW22" i="1"/>
  <c r="AS22" i="1"/>
  <c r="AO22" i="1"/>
  <c r="AK22" i="1"/>
  <c r="AG22" i="1"/>
  <c r="AC22" i="1"/>
  <c r="Y22" i="1"/>
  <c r="U22" i="1"/>
  <c r="Q22" i="1"/>
  <c r="M22" i="1"/>
  <c r="I22" i="1"/>
  <c r="AY22" i="1"/>
  <c r="AU22" i="1"/>
  <c r="AQ22" i="1"/>
  <c r="AM22" i="1"/>
  <c r="AI22" i="1"/>
  <c r="AE22" i="1"/>
  <c r="AA22" i="1"/>
  <c r="W22" i="1"/>
  <c r="S22" i="1"/>
  <c r="O22" i="1"/>
  <c r="K22" i="1"/>
  <c r="G22" i="1"/>
  <c r="AY21" i="1"/>
  <c r="AU21" i="1"/>
  <c r="AQ21" i="1"/>
  <c r="AM21" i="1"/>
  <c r="AI21" i="1"/>
  <c r="AE21" i="1"/>
  <c r="AA21" i="1"/>
  <c r="W21" i="1"/>
  <c r="S21" i="1"/>
  <c r="O21" i="1"/>
  <c r="K21" i="1"/>
  <c r="G21" i="1"/>
  <c r="H21" i="1"/>
  <c r="L21" i="1" s="1"/>
  <c r="P21" i="1" s="1"/>
  <c r="T21" i="1" s="1"/>
  <c r="X21" i="1" s="1"/>
  <c r="AB21" i="1" s="1"/>
  <c r="AF21" i="1" s="1"/>
  <c r="AJ21" i="1" s="1"/>
  <c r="AN21" i="1" s="1"/>
  <c r="AR21" i="1" s="1"/>
  <c r="AV21" i="1" s="1"/>
  <c r="AZ21" i="1" s="1"/>
  <c r="BA21" i="1"/>
  <c r="AW21" i="1"/>
  <c r="AS21" i="1"/>
  <c r="AO21" i="1"/>
  <c r="AK21" i="1"/>
  <c r="AG21" i="1"/>
  <c r="AC21" i="1"/>
  <c r="Y21" i="1"/>
  <c r="U21" i="1"/>
  <c r="Q21" i="1"/>
  <c r="M21" i="1"/>
  <c r="I21" i="1"/>
  <c r="D20" i="1"/>
  <c r="V7" i="1"/>
  <c r="D7" i="1"/>
  <c r="AY18" i="1"/>
  <c r="AU18" i="1"/>
  <c r="AQ18" i="1"/>
  <c r="AM18" i="1"/>
  <c r="AI18" i="1"/>
  <c r="AE18" i="1"/>
  <c r="AG18" i="1" s="1"/>
  <c r="AA18" i="1"/>
  <c r="W18" i="1"/>
  <c r="S18" i="1"/>
  <c r="O18" i="1"/>
  <c r="K18" i="1"/>
  <c r="G18" i="1"/>
  <c r="AY17" i="1"/>
  <c r="AU17" i="1"/>
  <c r="AQ17" i="1"/>
  <c r="AM17" i="1"/>
  <c r="AI17" i="1"/>
  <c r="AE17" i="1"/>
  <c r="AA17" i="1"/>
  <c r="W17" i="1"/>
  <c r="S17" i="1"/>
  <c r="O17" i="1"/>
  <c r="K17" i="1"/>
  <c r="G17" i="1"/>
  <c r="BA16" i="1"/>
  <c r="AW16" i="1"/>
  <c r="AS16" i="1"/>
  <c r="AO16" i="1"/>
  <c r="AK16" i="1"/>
  <c r="AG16" i="1"/>
  <c r="AC16" i="1"/>
  <c r="Y16" i="1"/>
  <c r="U16" i="1"/>
  <c r="Q16" i="1"/>
  <c r="M16" i="1"/>
  <c r="I16" i="1"/>
  <c r="AY16" i="1"/>
  <c r="AU16" i="1"/>
  <c r="AQ16" i="1"/>
  <c r="AM16" i="1"/>
  <c r="AI16" i="1"/>
  <c r="AE16" i="1"/>
  <c r="AA16" i="1"/>
  <c r="W16" i="1"/>
  <c r="S16" i="1"/>
  <c r="O16" i="1"/>
  <c r="K16" i="1"/>
  <c r="G16" i="1"/>
  <c r="BA15" i="1"/>
  <c r="AW15" i="1"/>
  <c r="AS15" i="1"/>
  <c r="AO15" i="1"/>
  <c r="AK15" i="1"/>
  <c r="AG15" i="1"/>
  <c r="AC15" i="1"/>
  <c r="Y15" i="1"/>
  <c r="U15" i="1"/>
  <c r="Q15" i="1"/>
  <c r="M15" i="1"/>
  <c r="AY15" i="1"/>
  <c r="AU15" i="1"/>
  <c r="AQ15" i="1"/>
  <c r="AM15" i="1"/>
  <c r="AI15" i="1"/>
  <c r="AE15" i="1"/>
  <c r="AA15" i="1"/>
  <c r="W15" i="1"/>
  <c r="S15" i="1"/>
  <c r="O15" i="1"/>
  <c r="K15" i="1"/>
  <c r="I15" i="1"/>
  <c r="G15" i="1"/>
  <c r="BA14" i="1"/>
  <c r="AW14" i="1"/>
  <c r="AS14" i="1"/>
  <c r="AO14" i="1"/>
  <c r="AK14" i="1"/>
  <c r="AG14" i="1"/>
  <c r="AC14" i="1"/>
  <c r="Y14" i="1"/>
  <c r="U14" i="1"/>
  <c r="Q14" i="1"/>
  <c r="M14" i="1"/>
  <c r="I14" i="1"/>
  <c r="BA13" i="1"/>
  <c r="AW13" i="1"/>
  <c r="AS13" i="1"/>
  <c r="AO13" i="1"/>
  <c r="AK13" i="1"/>
  <c r="AG13" i="1"/>
  <c r="AC13" i="1"/>
  <c r="Y13" i="1"/>
  <c r="U13" i="1"/>
  <c r="Q13" i="1"/>
  <c r="M13" i="1"/>
  <c r="I13" i="1"/>
  <c r="BA12" i="1"/>
  <c r="AW12" i="1"/>
  <c r="AS12" i="1"/>
  <c r="AO12" i="1"/>
  <c r="AK12" i="1"/>
  <c r="AG12" i="1"/>
  <c r="AC12" i="1"/>
  <c r="Y12" i="1"/>
  <c r="U12" i="1"/>
  <c r="Q12" i="1"/>
  <c r="M12" i="1"/>
  <c r="I12" i="1"/>
  <c r="BA10" i="1"/>
  <c r="AW10" i="1"/>
  <c r="AS10" i="1"/>
  <c r="AO10" i="1"/>
  <c r="AK10" i="1"/>
  <c r="AG10" i="1"/>
  <c r="AC10" i="1"/>
  <c r="Y10" i="1"/>
  <c r="U10" i="1"/>
  <c r="Q10" i="1"/>
  <c r="M10" i="1"/>
  <c r="I10" i="1"/>
  <c r="BA11" i="1"/>
  <c r="AW11" i="1"/>
  <c r="AS11" i="1"/>
  <c r="AO11" i="1"/>
  <c r="AK11" i="1"/>
  <c r="AG11" i="1"/>
  <c r="AC11" i="1"/>
  <c r="Y11" i="1"/>
  <c r="U11" i="1"/>
  <c r="Q11" i="1"/>
  <c r="M11" i="1"/>
  <c r="I11" i="1"/>
  <c r="AG9" i="1"/>
  <c r="AG17" i="1"/>
  <c r="U4" i="1"/>
  <c r="BF26" i="3" l="1"/>
  <c r="BJ26" i="3" s="1"/>
  <c r="AU26" i="1"/>
  <c r="S26" i="1"/>
  <c r="AI26" i="1"/>
  <c r="AY26" i="1"/>
  <c r="G26" i="1"/>
  <c r="O26" i="1"/>
  <c r="I51" i="1"/>
  <c r="G50" i="1" s="1"/>
  <c r="I23" i="1"/>
  <c r="I24" i="1"/>
  <c r="M51" i="1"/>
  <c r="K50" i="1" s="1"/>
  <c r="M23" i="1"/>
  <c r="M24" i="1"/>
  <c r="Q23" i="1"/>
  <c r="Q24" i="1"/>
  <c r="U51" i="1"/>
  <c r="S50" i="1" s="1"/>
  <c r="U23" i="1"/>
  <c r="U24" i="1"/>
  <c r="Y51" i="1"/>
  <c r="W50" i="1" s="1"/>
  <c r="Y23" i="1"/>
  <c r="Y24" i="1"/>
  <c r="AC51" i="1"/>
  <c r="AA50" i="1" s="1"/>
  <c r="AC23" i="1"/>
  <c r="AC24" i="1"/>
  <c r="AG51" i="1"/>
  <c r="AE50" i="1" s="1"/>
  <c r="AG23" i="1"/>
  <c r="AG24" i="1"/>
  <c r="AK51" i="1"/>
  <c r="AI50" i="1" s="1"/>
  <c r="AK23" i="1"/>
  <c r="AK24" i="1"/>
  <c r="AO51" i="1"/>
  <c r="AM50" i="1" s="1"/>
  <c r="AO23" i="1"/>
  <c r="AO24" i="1"/>
  <c r="AS51" i="1"/>
  <c r="AQ50" i="1" s="1"/>
  <c r="AS23" i="1"/>
  <c r="AS24" i="1"/>
  <c r="AW51" i="1"/>
  <c r="AU50" i="1" s="1"/>
  <c r="AW23" i="1"/>
  <c r="AU20" i="1" s="1"/>
  <c r="BA36" i="1"/>
  <c r="AY30" i="1" s="1"/>
  <c r="BA23" i="1"/>
  <c r="BA24" i="1"/>
  <c r="BA17" i="1"/>
  <c r="BA18" i="1"/>
  <c r="BA9" i="1"/>
  <c r="AW9" i="1"/>
  <c r="AW17" i="1"/>
  <c r="AW18" i="1"/>
  <c r="AW8" i="1"/>
  <c r="AS9" i="1"/>
  <c r="AS17" i="1"/>
  <c r="AS18" i="1"/>
  <c r="AS8" i="1"/>
  <c r="AO9" i="1"/>
  <c r="AO17" i="1"/>
  <c r="AO18" i="1"/>
  <c r="AO8" i="1"/>
  <c r="AK9" i="1"/>
  <c r="AK17" i="1"/>
  <c r="AK18" i="1"/>
  <c r="AK8" i="1"/>
  <c r="AG8" i="1"/>
  <c r="AC9" i="1"/>
  <c r="AC17" i="1"/>
  <c r="AC18" i="1"/>
  <c r="AC8" i="1"/>
  <c r="Y9" i="1"/>
  <c r="Y17" i="1"/>
  <c r="Y18" i="1"/>
  <c r="Y8" i="1"/>
  <c r="U9" i="1"/>
  <c r="U17" i="1"/>
  <c r="U18" i="1"/>
  <c r="U8" i="1"/>
  <c r="Q9" i="1"/>
  <c r="Q17" i="1"/>
  <c r="Q18" i="1"/>
  <c r="Q8" i="1"/>
  <c r="M9" i="1"/>
  <c r="M17" i="1"/>
  <c r="M18" i="1"/>
  <c r="M8" i="1"/>
  <c r="I9" i="1"/>
  <c r="I17" i="1"/>
  <c r="I18" i="1"/>
  <c r="I8" i="1"/>
  <c r="F50" i="1"/>
  <c r="BB50" i="1"/>
  <c r="AX50" i="1"/>
  <c r="AT50" i="1"/>
  <c r="AP50" i="1"/>
  <c r="AL50" i="1"/>
  <c r="AH50" i="1"/>
  <c r="AD50" i="1"/>
  <c r="Z50" i="1"/>
  <c r="V50" i="1"/>
  <c r="R50" i="1"/>
  <c r="N50" i="1"/>
  <c r="J50" i="1"/>
  <c r="BB39" i="1"/>
  <c r="AX39" i="1"/>
  <c r="AT39" i="1"/>
  <c r="AP39" i="1"/>
  <c r="AL39" i="1"/>
  <c r="AH39" i="1"/>
  <c r="AD39" i="1"/>
  <c r="Z39" i="1"/>
  <c r="V39" i="1"/>
  <c r="R39" i="1"/>
  <c r="N39" i="1"/>
  <c r="J39" i="1"/>
  <c r="F39" i="1"/>
  <c r="F30" i="1"/>
  <c r="BB30" i="1"/>
  <c r="AX30" i="1"/>
  <c r="AT30" i="1"/>
  <c r="AP30" i="1"/>
  <c r="AL30" i="1"/>
  <c r="AH30" i="1"/>
  <c r="AD30" i="1"/>
  <c r="Z30" i="1"/>
  <c r="V30" i="1"/>
  <c r="R30" i="1"/>
  <c r="N30" i="1"/>
  <c r="J30" i="1"/>
  <c r="F26" i="1"/>
  <c r="BB20" i="1"/>
  <c r="AX20" i="1"/>
  <c r="AT20" i="1"/>
  <c r="AP20" i="1"/>
  <c r="AL20" i="1"/>
  <c r="AH20" i="1"/>
  <c r="AD20" i="1"/>
  <c r="Z20" i="1"/>
  <c r="V20" i="1"/>
  <c r="R20" i="1"/>
  <c r="N20" i="1"/>
  <c r="J20" i="1"/>
  <c r="F20" i="1"/>
  <c r="BB7" i="1"/>
  <c r="AX7" i="1"/>
  <c r="AT7" i="1"/>
  <c r="AP7" i="1"/>
  <c r="AL7" i="1"/>
  <c r="AH7" i="1"/>
  <c r="AD7" i="1"/>
  <c r="Z7" i="1"/>
  <c r="R7" i="1"/>
  <c r="N7" i="1"/>
  <c r="J7" i="1"/>
  <c r="F7" i="1"/>
  <c r="BB26" i="1"/>
  <c r="AX26" i="1"/>
  <c r="AT26" i="1"/>
  <c r="AP26" i="1"/>
  <c r="AL26" i="1"/>
  <c r="AH26" i="1"/>
  <c r="AD26" i="1"/>
  <c r="Z26" i="1"/>
  <c r="V26" i="1"/>
  <c r="R26" i="1"/>
  <c r="N26" i="1"/>
  <c r="J26" i="1"/>
  <c r="AI20" i="1" l="1"/>
  <c r="S20" i="1"/>
  <c r="G20" i="1"/>
  <c r="P4" i="1"/>
  <c r="T4" i="1"/>
  <c r="X4" i="1"/>
  <c r="AB4" i="1"/>
  <c r="AF4" i="1"/>
  <c r="AJ4" i="1"/>
  <c r="AN4" i="1"/>
  <c r="AY20" i="1"/>
  <c r="AM20" i="1"/>
  <c r="W20" i="1"/>
  <c r="K20" i="1"/>
  <c r="AE20" i="1"/>
  <c r="O20" i="1"/>
  <c r="AR4" i="1"/>
  <c r="AV4" i="1"/>
  <c r="AQ20" i="1"/>
  <c r="AA20" i="1"/>
  <c r="H4" i="1"/>
  <c r="L4" i="1"/>
  <c r="H18" i="1"/>
  <c r="L18" i="1" s="1"/>
  <c r="P18" i="1" s="1"/>
  <c r="T18" i="1" s="1"/>
  <c r="X18" i="1" s="1"/>
  <c r="AB18" i="1" s="1"/>
  <c r="AF18" i="1" s="1"/>
  <c r="AJ18" i="1" s="1"/>
  <c r="AN18" i="1" s="1"/>
  <c r="AR18" i="1" s="1"/>
  <c r="AV18" i="1" s="1"/>
  <c r="AZ18" i="1" s="1"/>
  <c r="H17" i="1"/>
  <c r="L17" i="1" s="1"/>
  <c r="P17" i="1" s="1"/>
  <c r="T17" i="1" s="1"/>
  <c r="X17" i="1" s="1"/>
  <c r="AB17" i="1" s="1"/>
  <c r="AF17" i="1" s="1"/>
  <c r="AJ17" i="1" s="1"/>
  <c r="AN17" i="1" s="1"/>
  <c r="AR17" i="1" s="1"/>
  <c r="AV17" i="1" s="1"/>
  <c r="AZ17" i="1" s="1"/>
  <c r="H16" i="1"/>
  <c r="L16" i="1" s="1"/>
  <c r="P16" i="1" s="1"/>
  <c r="T16" i="1" s="1"/>
  <c r="X16" i="1" s="1"/>
  <c r="AB16" i="1" s="1"/>
  <c r="AF16" i="1" s="1"/>
  <c r="AJ16" i="1" s="1"/>
  <c r="AN16" i="1" s="1"/>
  <c r="AR16" i="1" s="1"/>
  <c r="AV16" i="1" s="1"/>
  <c r="AZ16" i="1" s="1"/>
  <c r="H15" i="1"/>
  <c r="H14" i="1"/>
  <c r="L14" i="1" s="1"/>
  <c r="P14" i="1" s="1"/>
  <c r="T14" i="1" s="1"/>
  <c r="X14" i="1" s="1"/>
  <c r="AB14" i="1" s="1"/>
  <c r="AF14" i="1" s="1"/>
  <c r="AJ14" i="1" s="1"/>
  <c r="AN14" i="1" s="1"/>
  <c r="AR14" i="1" s="1"/>
  <c r="AV14" i="1" s="1"/>
  <c r="AZ14" i="1" s="1"/>
  <c r="H13" i="1"/>
  <c r="L13" i="1" s="1"/>
  <c r="P13" i="1" s="1"/>
  <c r="T13" i="1" s="1"/>
  <c r="X13" i="1" s="1"/>
  <c r="AB13" i="1" s="1"/>
  <c r="AF13" i="1" s="1"/>
  <c r="AJ13" i="1" s="1"/>
  <c r="AN13" i="1" s="1"/>
  <c r="AR13" i="1" s="1"/>
  <c r="AV13" i="1" s="1"/>
  <c r="AZ13" i="1" s="1"/>
  <c r="H12" i="1"/>
  <c r="L12" i="1" s="1"/>
  <c r="P12" i="1" s="1"/>
  <c r="T12" i="1" s="1"/>
  <c r="X12" i="1" s="1"/>
  <c r="AB12" i="1" s="1"/>
  <c r="AF12" i="1" s="1"/>
  <c r="AJ12" i="1" s="1"/>
  <c r="AN12" i="1" s="1"/>
  <c r="AR12" i="1" s="1"/>
  <c r="AV12" i="1" s="1"/>
  <c r="AZ12" i="1" s="1"/>
  <c r="H11" i="1"/>
  <c r="L11" i="1" s="1"/>
  <c r="P11" i="1" s="1"/>
  <c r="T11" i="1" s="1"/>
  <c r="X11" i="1" s="1"/>
  <c r="AB11" i="1" s="1"/>
  <c r="AF11" i="1" s="1"/>
  <c r="AJ11" i="1" s="1"/>
  <c r="AN11" i="1" s="1"/>
  <c r="AR11" i="1" s="1"/>
  <c r="AV11" i="1" s="1"/>
  <c r="AZ11" i="1" s="1"/>
  <c r="H10" i="1"/>
  <c r="L10" i="1" s="1"/>
  <c r="P10" i="1" s="1"/>
  <c r="T10" i="1" s="1"/>
  <c r="X10" i="1" s="1"/>
  <c r="AB10" i="1" s="1"/>
  <c r="AF10" i="1" s="1"/>
  <c r="AJ10" i="1" s="1"/>
  <c r="AN10" i="1" s="1"/>
  <c r="AR10" i="1" s="1"/>
  <c r="AV10" i="1" s="1"/>
  <c r="AZ10" i="1" s="1"/>
  <c r="H9" i="1"/>
  <c r="L9" i="1" s="1"/>
  <c r="P9" i="1" s="1"/>
  <c r="T9" i="1" s="1"/>
  <c r="X9" i="1" s="1"/>
  <c r="AB9" i="1" s="1"/>
  <c r="AF9" i="1" s="1"/>
  <c r="AJ9" i="1" s="1"/>
  <c r="AN9" i="1" s="1"/>
  <c r="AR9" i="1" s="1"/>
  <c r="AV9" i="1" s="1"/>
  <c r="AZ9" i="1" s="1"/>
  <c r="H8" i="1"/>
  <c r="L8" i="1" s="1"/>
  <c r="P8" i="1" s="1"/>
  <c r="T8" i="1" s="1"/>
  <c r="X8" i="1" s="1"/>
  <c r="AB8" i="1" l="1"/>
  <c r="AF8" i="1" s="1"/>
  <c r="AJ8" i="1" s="1"/>
  <c r="AN8" i="1" s="1"/>
  <c r="AR8" i="1" s="1"/>
  <c r="AV8" i="1" s="1"/>
  <c r="AZ8" i="1" s="1"/>
  <c r="L15" i="1"/>
  <c r="P15" i="1" s="1"/>
  <c r="T15" i="1" s="1"/>
  <c r="X15" i="1" s="1"/>
  <c r="AB15" i="1" s="1"/>
  <c r="AF15" i="1" s="1"/>
  <c r="AJ15" i="1" s="1"/>
  <c r="AN15" i="1" s="1"/>
  <c r="AR15" i="1" s="1"/>
  <c r="AV15" i="1" s="1"/>
  <c r="AZ15" i="1" s="1"/>
  <c r="BA8" i="1"/>
  <c r="AZ4" i="1" l="1"/>
</calcChain>
</file>

<file path=xl/sharedStrings.xml><?xml version="1.0" encoding="utf-8"?>
<sst xmlns="http://schemas.openxmlformats.org/spreadsheetml/2006/main" count="1430" uniqueCount="538">
  <si>
    <t>RENCANA AKSI</t>
  </si>
  <si>
    <r>
      <rPr>
        <b/>
        <sz val="8"/>
        <color rgb="FF000000"/>
        <rFont val="Arial"/>
        <family val="2"/>
      </rPr>
      <t>PEMERIN</t>
    </r>
    <r>
      <rPr>
        <b/>
        <sz val="8"/>
        <color rgb="FF000000"/>
        <rFont val="Arial"/>
        <family val="2"/>
      </rPr>
      <t>T</t>
    </r>
    <r>
      <rPr>
        <b/>
        <sz val="8"/>
        <color rgb="FF000000"/>
        <rFont val="Arial"/>
        <family val="2"/>
      </rPr>
      <t>AH</t>
    </r>
    <r>
      <rPr>
        <b/>
        <sz val="8"/>
        <color rgb="FF000000"/>
        <rFont val="Times New Roman"/>
        <family val="1"/>
      </rPr>
      <t xml:space="preserve"> </t>
    </r>
    <r>
      <rPr>
        <b/>
        <sz val="8"/>
        <color rgb="FF000000"/>
        <rFont val="Arial"/>
        <family val="2"/>
      </rPr>
      <t>PROVINSI</t>
    </r>
    <r>
      <rPr>
        <b/>
        <sz val="8"/>
        <color rgb="FF000000"/>
        <rFont val="Times New Roman"/>
        <family val="1"/>
      </rPr>
      <t xml:space="preserve"> </t>
    </r>
    <r>
      <rPr>
        <b/>
        <sz val="8"/>
        <color rgb="FF000000"/>
        <rFont val="Arial"/>
        <family val="2"/>
      </rPr>
      <t xml:space="preserve">RIAU
</t>
    </r>
    <r>
      <rPr>
        <b/>
        <sz val="8"/>
        <color rgb="FF000000"/>
        <rFont val="Arial"/>
        <family val="2"/>
      </rPr>
      <t>ANGGARAN</t>
    </r>
    <r>
      <rPr>
        <b/>
        <sz val="8"/>
        <color rgb="FF000000"/>
        <rFont val="Times New Roman"/>
        <family val="1"/>
      </rPr>
      <t xml:space="preserve"> </t>
    </r>
    <r>
      <rPr>
        <b/>
        <sz val="8"/>
        <color rgb="FF000000"/>
        <rFont val="Arial"/>
        <family val="2"/>
      </rPr>
      <t>KAS</t>
    </r>
    <r>
      <rPr>
        <b/>
        <sz val="8"/>
        <color rgb="FF000000"/>
        <rFont val="Times New Roman"/>
        <family val="1"/>
      </rPr>
      <t xml:space="preserve"> </t>
    </r>
    <r>
      <rPr>
        <b/>
        <sz val="8"/>
        <color rgb="FF000000"/>
        <rFont val="Arial"/>
        <family val="2"/>
      </rPr>
      <t>T</t>
    </r>
    <r>
      <rPr>
        <b/>
        <sz val="8"/>
        <color rgb="FF000000"/>
        <rFont val="Arial"/>
        <family val="2"/>
      </rPr>
      <t>AHUN</t>
    </r>
    <r>
      <rPr>
        <b/>
        <sz val="8"/>
        <color rgb="FF000000"/>
        <rFont val="Times New Roman"/>
        <family val="1"/>
      </rPr>
      <t xml:space="preserve"> </t>
    </r>
    <r>
      <rPr>
        <b/>
        <sz val="8"/>
        <color rgb="FF000000"/>
        <rFont val="Arial"/>
        <family val="2"/>
      </rPr>
      <t>ANGGARAN</t>
    </r>
    <r>
      <rPr>
        <b/>
        <sz val="8"/>
        <color rgb="FF000000"/>
        <rFont val="Times New Roman"/>
        <family val="1"/>
      </rPr>
      <t xml:space="preserve"> </t>
    </r>
    <r>
      <rPr>
        <b/>
        <sz val="8"/>
        <color rgb="FF000000"/>
        <rFont val="Arial"/>
        <family val="2"/>
      </rPr>
      <t xml:space="preserve">2020
</t>
    </r>
    <r>
      <rPr>
        <b/>
        <sz val="8"/>
        <color rgb="FF000000"/>
        <rFont val="Arial"/>
        <family val="2"/>
      </rPr>
      <t>UNIT</t>
    </r>
    <r>
      <rPr>
        <b/>
        <sz val="8"/>
        <color rgb="FF000000"/>
        <rFont val="Times New Roman"/>
        <family val="1"/>
      </rPr>
      <t xml:space="preserve"> </t>
    </r>
    <r>
      <rPr>
        <b/>
        <sz val="8"/>
        <color rgb="FF000000"/>
        <rFont val="Arial"/>
        <family val="2"/>
      </rPr>
      <t>ORGANISASI</t>
    </r>
    <r>
      <rPr>
        <b/>
        <sz val="8"/>
        <color rgb="FF000000"/>
        <rFont val="Times New Roman"/>
        <family val="1"/>
      </rPr>
      <t xml:space="preserve"> </t>
    </r>
    <r>
      <rPr>
        <b/>
        <sz val="8"/>
        <color rgb="FF000000"/>
        <rFont val="Arial"/>
        <family val="2"/>
      </rPr>
      <t>:</t>
    </r>
    <r>
      <rPr>
        <b/>
        <sz val="8"/>
        <color rgb="FF000000"/>
        <rFont val="Times New Roman"/>
        <family val="1"/>
      </rPr>
      <t xml:space="preserve">    </t>
    </r>
    <r>
      <rPr>
        <b/>
        <sz val="8"/>
        <color rgb="FF000000"/>
        <rFont val="Times New Roman"/>
        <family val="1"/>
      </rPr>
      <t xml:space="preserve"> </t>
    </r>
    <r>
      <rPr>
        <b/>
        <sz val="8"/>
        <color rgb="FF000000"/>
        <rFont val="Arial"/>
        <family val="2"/>
      </rPr>
      <t>1.02.07.01.</t>
    </r>
    <r>
      <rPr>
        <b/>
        <sz val="8"/>
        <color rgb="FF000000"/>
        <rFont val="Times New Roman"/>
        <family val="1"/>
      </rPr>
      <t xml:space="preserve"> </t>
    </r>
    <r>
      <rPr>
        <b/>
        <sz val="8"/>
        <color rgb="FF000000"/>
        <rFont val="Arial"/>
        <family val="2"/>
      </rPr>
      <t>-</t>
    </r>
    <r>
      <rPr>
        <b/>
        <sz val="8"/>
        <color rgb="FF000000"/>
        <rFont val="Times New Roman"/>
        <family val="1"/>
      </rPr>
      <t xml:space="preserve"> </t>
    </r>
    <r>
      <rPr>
        <b/>
        <sz val="8"/>
        <color rgb="FF000000"/>
        <rFont val="Arial"/>
        <family val="2"/>
      </rPr>
      <t>DINAS</t>
    </r>
    <r>
      <rPr>
        <b/>
        <sz val="8"/>
        <color rgb="FF000000"/>
        <rFont val="Times New Roman"/>
        <family val="1"/>
      </rPr>
      <t xml:space="preserve"> </t>
    </r>
    <r>
      <rPr>
        <b/>
        <sz val="8"/>
        <color rgb="FF000000"/>
        <rFont val="Arial"/>
        <family val="2"/>
      </rPr>
      <t>PEMBERD</t>
    </r>
    <r>
      <rPr>
        <b/>
        <sz val="8"/>
        <color rgb="FF000000"/>
        <rFont val="Arial"/>
        <family val="2"/>
      </rPr>
      <t>A</t>
    </r>
    <r>
      <rPr>
        <b/>
        <sz val="8"/>
        <color rgb="FF000000"/>
        <rFont val="Arial"/>
        <family val="2"/>
      </rPr>
      <t>Y</t>
    </r>
    <r>
      <rPr>
        <b/>
        <sz val="8"/>
        <color rgb="FF000000"/>
        <rFont val="Arial"/>
        <family val="2"/>
      </rPr>
      <t>AAN</t>
    </r>
    <r>
      <rPr>
        <b/>
        <sz val="8"/>
        <color rgb="FF000000"/>
        <rFont val="Times New Roman"/>
        <family val="1"/>
      </rPr>
      <t xml:space="preserve"> </t>
    </r>
    <r>
      <rPr>
        <b/>
        <sz val="8"/>
        <color rgb="FF000000"/>
        <rFont val="Times New Roman"/>
        <family val="1"/>
      </rPr>
      <t xml:space="preserve"> </t>
    </r>
    <r>
      <rPr>
        <b/>
        <sz val="8"/>
        <color rgb="FF000000"/>
        <rFont val="Arial"/>
        <family val="2"/>
      </rPr>
      <t>MAS</t>
    </r>
    <r>
      <rPr>
        <b/>
        <sz val="8"/>
        <color rgb="FF000000"/>
        <rFont val="Arial"/>
        <family val="2"/>
      </rPr>
      <t>Y</t>
    </r>
    <r>
      <rPr>
        <b/>
        <sz val="8"/>
        <color rgb="FF000000"/>
        <rFont val="Arial"/>
        <family val="2"/>
      </rPr>
      <t>ARAK</t>
    </r>
    <r>
      <rPr>
        <b/>
        <sz val="8"/>
        <color rgb="FF000000"/>
        <rFont val="Arial"/>
        <family val="2"/>
      </rPr>
      <t>A</t>
    </r>
    <r>
      <rPr>
        <b/>
        <sz val="8"/>
        <color rgb="FF000000"/>
        <rFont val="Arial"/>
        <family val="2"/>
      </rPr>
      <t>T</t>
    </r>
    <r>
      <rPr>
        <b/>
        <sz val="8"/>
        <color rgb="FF000000"/>
        <rFont val="Times New Roman"/>
        <family val="1"/>
      </rPr>
      <t xml:space="preserve"> </t>
    </r>
    <r>
      <rPr>
        <b/>
        <sz val="8"/>
        <color rgb="FF000000"/>
        <rFont val="Arial"/>
        <family val="2"/>
      </rPr>
      <t>DESA,</t>
    </r>
    <r>
      <rPr>
        <b/>
        <sz val="8"/>
        <color rgb="FF000000"/>
        <rFont val="Times New Roman"/>
        <family val="1"/>
      </rPr>
      <t xml:space="preserve"> </t>
    </r>
    <r>
      <rPr>
        <b/>
        <sz val="8"/>
        <color rgb="FF000000"/>
        <rFont val="Arial"/>
        <family val="2"/>
      </rPr>
      <t>KEPENDUDUKAN</t>
    </r>
    <r>
      <rPr>
        <b/>
        <sz val="8"/>
        <color rgb="FF000000"/>
        <rFont val="Times New Roman"/>
        <family val="1"/>
      </rPr>
      <t xml:space="preserve"> </t>
    </r>
    <r>
      <rPr>
        <b/>
        <sz val="8"/>
        <color rgb="FF000000"/>
        <rFont val="Arial"/>
        <family val="2"/>
      </rPr>
      <t>DAN</t>
    </r>
    <r>
      <rPr>
        <b/>
        <sz val="8"/>
        <color rgb="FF000000"/>
        <rFont val="Times New Roman"/>
        <family val="1"/>
      </rPr>
      <t xml:space="preserve"> </t>
    </r>
    <r>
      <rPr>
        <b/>
        <sz val="8"/>
        <color rgb="FF000000"/>
        <rFont val="Arial"/>
        <family val="2"/>
      </rPr>
      <t>PENC</t>
    </r>
    <r>
      <rPr>
        <b/>
        <sz val="8"/>
        <color rgb="FF000000"/>
        <rFont val="Arial"/>
        <family val="2"/>
      </rPr>
      <t>A</t>
    </r>
    <r>
      <rPr>
        <b/>
        <sz val="8"/>
        <color rgb="FF000000"/>
        <rFont val="Arial"/>
        <family val="2"/>
      </rPr>
      <t>T</t>
    </r>
    <r>
      <rPr>
        <b/>
        <sz val="8"/>
        <color rgb="FF000000"/>
        <rFont val="Arial"/>
        <family val="2"/>
      </rPr>
      <t>A</t>
    </r>
    <r>
      <rPr>
        <b/>
        <sz val="8"/>
        <color rgb="FF000000"/>
        <rFont val="Arial"/>
        <family val="2"/>
      </rPr>
      <t>T</t>
    </r>
    <r>
      <rPr>
        <b/>
        <sz val="8"/>
        <color rgb="FF000000"/>
        <rFont val="Arial"/>
        <family val="2"/>
      </rPr>
      <t>AN</t>
    </r>
    <r>
      <rPr>
        <b/>
        <sz val="8"/>
        <color rgb="FF000000"/>
        <rFont val="Times New Roman"/>
        <family val="1"/>
      </rPr>
      <t xml:space="preserve"> </t>
    </r>
    <r>
      <rPr>
        <b/>
        <sz val="8"/>
        <color rgb="FF000000"/>
        <rFont val="Arial"/>
        <family val="2"/>
      </rPr>
      <t>SIPIL</t>
    </r>
  </si>
  <si>
    <r>
      <rPr>
        <sz val="7"/>
        <color rgb="FF000000"/>
        <rFont val="Arial Narrow"/>
        <family val="2"/>
      </rPr>
      <t>Halaman</t>
    </r>
    <r>
      <rPr>
        <sz val="7"/>
        <color rgb="FF000000"/>
        <rFont val="Times New Roman"/>
        <family val="1"/>
      </rPr>
      <t xml:space="preserve"> </t>
    </r>
    <r>
      <rPr>
        <sz val="7"/>
        <color rgb="FF000000"/>
        <rFont val="Arial Narrow"/>
        <family val="2"/>
      </rPr>
      <t>:</t>
    </r>
    <r>
      <rPr>
        <sz val="7"/>
        <color rgb="FF000000"/>
        <rFont val="Times New Roman"/>
        <family val="1"/>
      </rPr>
      <t xml:space="preserve"> </t>
    </r>
    <r>
      <rPr>
        <sz val="7"/>
        <color rgb="FF000000"/>
        <rFont val="Arial Narrow"/>
        <family val="2"/>
      </rPr>
      <t>1</t>
    </r>
  </si>
  <si>
    <r>
      <rPr>
        <b/>
        <sz val="6"/>
        <color rgb="FF000000"/>
        <rFont val="Arial Narrow"/>
        <family val="2"/>
      </rPr>
      <t>Kode</t>
    </r>
    <r>
      <rPr>
        <b/>
        <sz val="6"/>
        <color rgb="FF000000"/>
        <rFont val="Times New Roman"/>
        <family val="1"/>
      </rPr>
      <t xml:space="preserve"> </t>
    </r>
    <r>
      <rPr>
        <b/>
        <sz val="6"/>
        <color rgb="FF000000"/>
        <rFont val="Arial Narrow"/>
        <family val="2"/>
      </rPr>
      <t>Rekening</t>
    </r>
  </si>
  <si>
    <r>
      <rPr>
        <b/>
        <sz val="6"/>
        <color rgb="FF000000"/>
        <rFont val="Arial Narrow"/>
        <family val="2"/>
      </rPr>
      <t>Uraian</t>
    </r>
  </si>
  <si>
    <r>
      <rPr>
        <b/>
        <sz val="6"/>
        <color rgb="FF000000"/>
        <rFont val="Arial Narrow"/>
        <family val="2"/>
      </rPr>
      <t>Anggaran</t>
    </r>
    <r>
      <rPr>
        <b/>
        <sz val="6"/>
        <color rgb="FF000000"/>
        <rFont val="Times New Roman"/>
        <family val="1"/>
      </rPr>
      <t xml:space="preserve"> </t>
    </r>
    <r>
      <rPr>
        <b/>
        <sz val="6"/>
        <color rgb="FF000000"/>
        <rFont val="Arial Narrow"/>
        <family val="2"/>
      </rPr>
      <t>Tahun</t>
    </r>
    <r>
      <rPr>
        <b/>
        <sz val="6"/>
        <color rgb="FF000000"/>
        <rFont val="Times New Roman"/>
        <family val="1"/>
      </rPr>
      <t xml:space="preserve"> </t>
    </r>
    <r>
      <rPr>
        <b/>
        <sz val="6"/>
        <color rgb="FF000000"/>
        <rFont val="Arial Narrow"/>
        <family val="2"/>
      </rPr>
      <t xml:space="preserve">Ini
</t>
    </r>
    <r>
      <rPr>
        <b/>
        <sz val="6"/>
        <color rgb="FF000000"/>
        <rFont val="Arial Narrow"/>
        <family val="2"/>
      </rPr>
      <t>(Rp)</t>
    </r>
  </si>
  <si>
    <r>
      <rPr>
        <b/>
        <sz val="6"/>
        <color rgb="FF000000"/>
        <rFont val="Arial Narrow"/>
        <family val="2"/>
      </rPr>
      <t>Triwulan</t>
    </r>
    <r>
      <rPr>
        <b/>
        <sz val="6"/>
        <color rgb="FF000000"/>
        <rFont val="Times New Roman"/>
        <family val="1"/>
      </rPr>
      <t xml:space="preserve"> </t>
    </r>
    <r>
      <rPr>
        <b/>
        <sz val="6"/>
        <color rgb="FF000000"/>
        <rFont val="Arial Narrow"/>
        <family val="2"/>
      </rPr>
      <t>I</t>
    </r>
    <r>
      <rPr>
        <b/>
        <sz val="6"/>
        <color rgb="FF000000"/>
        <rFont val="Times New Roman"/>
        <family val="1"/>
      </rPr>
      <t xml:space="preserve"> </t>
    </r>
    <r>
      <rPr>
        <b/>
        <sz val="6"/>
        <color rgb="FF000000"/>
        <rFont val="Arial Narrow"/>
        <family val="2"/>
      </rPr>
      <t>(Rp)</t>
    </r>
  </si>
  <si>
    <r>
      <rPr>
        <b/>
        <sz val="6"/>
        <color rgb="FF000000"/>
        <rFont val="Arial Narrow"/>
        <family val="2"/>
      </rPr>
      <t>Triwulan</t>
    </r>
    <r>
      <rPr>
        <b/>
        <sz val="6"/>
        <color rgb="FF000000"/>
        <rFont val="Times New Roman"/>
        <family val="1"/>
      </rPr>
      <t xml:space="preserve"> </t>
    </r>
    <r>
      <rPr>
        <b/>
        <sz val="6"/>
        <color rgb="FF000000"/>
        <rFont val="Arial Narrow"/>
        <family val="2"/>
      </rPr>
      <t>II</t>
    </r>
    <r>
      <rPr>
        <b/>
        <sz val="6"/>
        <color rgb="FF000000"/>
        <rFont val="Times New Roman"/>
        <family val="1"/>
      </rPr>
      <t xml:space="preserve"> </t>
    </r>
    <r>
      <rPr>
        <b/>
        <sz val="6"/>
        <color rgb="FF000000"/>
        <rFont val="Arial Narrow"/>
        <family val="2"/>
      </rPr>
      <t>(Rp)</t>
    </r>
  </si>
  <si>
    <r>
      <rPr>
        <b/>
        <sz val="6"/>
        <color rgb="FF000000"/>
        <rFont val="Arial Narrow"/>
        <family val="2"/>
      </rPr>
      <t>Triwulan</t>
    </r>
    <r>
      <rPr>
        <b/>
        <sz val="6"/>
        <color rgb="FF000000"/>
        <rFont val="Times New Roman"/>
        <family val="1"/>
      </rPr>
      <t xml:space="preserve"> </t>
    </r>
    <r>
      <rPr>
        <b/>
        <sz val="6"/>
        <color rgb="FF000000"/>
        <rFont val="Arial Narrow"/>
        <family val="2"/>
      </rPr>
      <t>III</t>
    </r>
    <r>
      <rPr>
        <b/>
        <sz val="6"/>
        <color rgb="FF000000"/>
        <rFont val="Times New Roman"/>
        <family val="1"/>
      </rPr>
      <t xml:space="preserve"> </t>
    </r>
    <r>
      <rPr>
        <b/>
        <sz val="6"/>
        <color rgb="FF000000"/>
        <rFont val="Arial Narrow"/>
        <family val="2"/>
      </rPr>
      <t>(Rp)</t>
    </r>
  </si>
  <si>
    <r>
      <rPr>
        <b/>
        <sz val="6"/>
        <color rgb="FF000000"/>
        <rFont val="Arial Narrow"/>
        <family val="2"/>
      </rPr>
      <t>Triwulan</t>
    </r>
    <r>
      <rPr>
        <b/>
        <sz val="6"/>
        <color rgb="FF000000"/>
        <rFont val="Times New Roman"/>
        <family val="1"/>
      </rPr>
      <t xml:space="preserve"> </t>
    </r>
    <r>
      <rPr>
        <b/>
        <sz val="6"/>
        <color rgb="FF000000"/>
        <rFont val="Arial Narrow"/>
        <family val="2"/>
      </rPr>
      <t>IV</t>
    </r>
    <r>
      <rPr>
        <b/>
        <sz val="6"/>
        <color rgb="FF000000"/>
        <rFont val="Times New Roman"/>
        <family val="1"/>
      </rPr>
      <t xml:space="preserve"> </t>
    </r>
    <r>
      <rPr>
        <b/>
        <sz val="6"/>
        <color rgb="FF000000"/>
        <rFont val="Arial Narrow"/>
        <family val="2"/>
      </rPr>
      <t>(Rp)</t>
    </r>
  </si>
  <si>
    <t>Januari</t>
  </si>
  <si>
    <t>Februari</t>
  </si>
  <si>
    <t>Maret</t>
  </si>
  <si>
    <t>April</t>
  </si>
  <si>
    <t>Mei</t>
  </si>
  <si>
    <t>Juni</t>
  </si>
  <si>
    <t>Juli</t>
  </si>
  <si>
    <t>Agustus</t>
  </si>
  <si>
    <t>September</t>
  </si>
  <si>
    <t>Oktober</t>
  </si>
  <si>
    <t>Nopember</t>
  </si>
  <si>
    <t>Desember</t>
  </si>
  <si>
    <r>
      <rPr>
        <b/>
        <sz val="6"/>
        <color rgb="FF000000"/>
        <rFont val="Arial Narrow"/>
        <family val="2"/>
      </rPr>
      <t>PENDAPATAN</t>
    </r>
    <r>
      <rPr>
        <b/>
        <sz val="6"/>
        <color rgb="FF000000"/>
        <rFont val="Times New Roman"/>
        <family val="1"/>
      </rPr>
      <t xml:space="preserve"> </t>
    </r>
    <r>
      <rPr>
        <b/>
        <sz val="6"/>
        <color rgb="FF000000"/>
        <rFont val="Arial Narrow"/>
        <family val="2"/>
      </rPr>
      <t>DAERAH</t>
    </r>
  </si>
  <si>
    <t>2.400.000,00</t>
  </si>
  <si>
    <t>-</t>
  </si>
  <si>
    <t>600.000,00</t>
  </si>
  <si>
    <t>4.1.</t>
  </si>
  <si>
    <r>
      <rPr>
        <b/>
        <sz val="6"/>
        <color rgb="FF000000"/>
        <rFont val="Arial Narrow"/>
        <family val="2"/>
      </rPr>
      <t>PENDAPATAN</t>
    </r>
    <r>
      <rPr>
        <b/>
        <sz val="6"/>
        <color rgb="FF000000"/>
        <rFont val="Times New Roman"/>
        <family val="1"/>
      </rPr>
      <t xml:space="preserve"> </t>
    </r>
    <r>
      <rPr>
        <b/>
        <sz val="6"/>
        <color rgb="FF000000"/>
        <rFont val="Arial Narrow"/>
        <family val="2"/>
      </rPr>
      <t>ASLI</t>
    </r>
    <r>
      <rPr>
        <b/>
        <sz val="6"/>
        <color rgb="FF000000"/>
        <rFont val="Times New Roman"/>
        <family val="1"/>
      </rPr>
      <t xml:space="preserve"> </t>
    </r>
    <r>
      <rPr>
        <b/>
        <sz val="6"/>
        <color rgb="FF000000"/>
        <rFont val="Arial Narrow"/>
        <family val="2"/>
      </rPr>
      <t>DAERAH</t>
    </r>
  </si>
  <si>
    <t>4.1.2.</t>
  </si>
  <si>
    <r>
      <rPr>
        <b/>
        <sz val="6"/>
        <color rgb="FF000000"/>
        <rFont val="Arial Narrow"/>
        <family val="2"/>
      </rPr>
      <t>Retribusi</t>
    </r>
    <r>
      <rPr>
        <b/>
        <sz val="6"/>
        <color rgb="FF000000"/>
        <rFont val="Times New Roman"/>
        <family val="1"/>
      </rPr>
      <t xml:space="preserve"> </t>
    </r>
    <r>
      <rPr>
        <b/>
        <sz val="6"/>
        <color rgb="FF000000"/>
        <rFont val="Arial Narrow"/>
        <family val="2"/>
      </rPr>
      <t>Daerah</t>
    </r>
  </si>
  <si>
    <t>4.1.2.02.</t>
  </si>
  <si>
    <r>
      <rPr>
        <b/>
        <sz val="6"/>
        <color rgb="FF000000"/>
        <rFont val="Arial Narrow"/>
        <family val="2"/>
      </rPr>
      <t>Retribusi</t>
    </r>
    <r>
      <rPr>
        <b/>
        <sz val="6"/>
        <color rgb="FF000000"/>
        <rFont val="Times New Roman"/>
        <family val="1"/>
      </rPr>
      <t xml:space="preserve"> </t>
    </r>
    <r>
      <rPr>
        <b/>
        <sz val="6"/>
        <color rgb="FF000000"/>
        <rFont val="Arial Narrow"/>
        <family val="2"/>
      </rPr>
      <t>Jasa</t>
    </r>
    <r>
      <rPr>
        <b/>
        <sz val="6"/>
        <color rgb="FF000000"/>
        <rFont val="Times New Roman"/>
        <family val="1"/>
      </rPr>
      <t xml:space="preserve"> </t>
    </r>
    <r>
      <rPr>
        <b/>
        <sz val="6"/>
        <color rgb="FF000000"/>
        <rFont val="Arial Narrow"/>
        <family val="2"/>
      </rPr>
      <t>Usaha</t>
    </r>
  </si>
  <si>
    <t>4.1.2.02.01.</t>
  </si>
  <si>
    <r>
      <rPr>
        <sz val="6"/>
        <color rgb="FF000000"/>
        <rFont val="Arial Narrow"/>
        <family val="2"/>
      </rPr>
      <t>Retribusi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Arial Narrow"/>
        <family val="2"/>
      </rPr>
      <t>Pemakaian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Arial Narrow"/>
        <family val="2"/>
      </rPr>
      <t>Kekayaan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Arial Narrow"/>
        <family val="2"/>
      </rPr>
      <t>Daerah</t>
    </r>
  </si>
  <si>
    <r>
      <rPr>
        <b/>
        <sz val="6"/>
        <color rgb="FF000000"/>
        <rFont val="Arial Narrow"/>
        <family val="2"/>
      </rPr>
      <t>Jumlah</t>
    </r>
    <r>
      <rPr>
        <b/>
        <sz val="6"/>
        <color rgb="FF000000"/>
        <rFont val="Times New Roman"/>
        <family val="1"/>
      </rPr>
      <t xml:space="preserve"> </t>
    </r>
    <r>
      <rPr>
        <b/>
        <sz val="6"/>
        <color rgb="FF000000"/>
        <rFont val="Arial Narrow"/>
        <family val="2"/>
      </rPr>
      <t>pendapatan</t>
    </r>
  </si>
  <si>
    <r>
      <rPr>
        <b/>
        <sz val="6"/>
        <color rgb="FF000000"/>
        <rFont val="Arial Narrow"/>
        <family val="2"/>
      </rPr>
      <t>Jumlah</t>
    </r>
    <r>
      <rPr>
        <b/>
        <sz val="6"/>
        <color rgb="FF000000"/>
        <rFont val="Times New Roman"/>
        <family val="1"/>
      </rPr>
      <t xml:space="preserve"> </t>
    </r>
    <r>
      <rPr>
        <b/>
        <sz val="6"/>
        <color rgb="FF000000"/>
        <rFont val="Arial Narrow"/>
        <family val="2"/>
      </rPr>
      <t>alokasi</t>
    </r>
    <r>
      <rPr>
        <b/>
        <sz val="6"/>
        <color rgb="FF000000"/>
        <rFont val="Times New Roman"/>
        <family val="1"/>
      </rPr>
      <t xml:space="preserve"> </t>
    </r>
    <r>
      <rPr>
        <b/>
        <sz val="6"/>
        <color rgb="FF000000"/>
        <rFont val="Arial Narrow"/>
        <family val="2"/>
      </rPr>
      <t>kas</t>
    </r>
    <r>
      <rPr>
        <b/>
        <sz val="6"/>
        <color rgb="FF000000"/>
        <rFont val="Times New Roman"/>
        <family val="1"/>
      </rPr>
      <t xml:space="preserve"> </t>
    </r>
    <r>
      <rPr>
        <b/>
        <sz val="6"/>
        <color rgb="FF000000"/>
        <rFont val="Arial Narrow"/>
        <family val="2"/>
      </rPr>
      <t>yang</t>
    </r>
    <r>
      <rPr>
        <b/>
        <sz val="6"/>
        <color rgb="FF000000"/>
        <rFont val="Times New Roman"/>
        <family val="1"/>
      </rPr>
      <t xml:space="preserve"> </t>
    </r>
    <r>
      <rPr>
        <b/>
        <sz val="6"/>
        <color rgb="FF000000"/>
        <rFont val="Arial Narrow"/>
        <family val="2"/>
      </rPr>
      <t>tersedia</t>
    </r>
    <r>
      <rPr>
        <b/>
        <sz val="6"/>
        <color rgb="FF000000"/>
        <rFont val="Times New Roman"/>
        <family val="1"/>
      </rPr>
      <t xml:space="preserve"> </t>
    </r>
    <r>
      <rPr>
        <b/>
        <sz val="6"/>
        <color rgb="FF000000"/>
        <rFont val="Arial Narrow"/>
        <family val="2"/>
      </rPr>
      <t>untuk</t>
    </r>
    <r>
      <rPr>
        <b/>
        <sz val="6"/>
        <color rgb="FF000000"/>
        <rFont val="Times New Roman"/>
        <family val="1"/>
      </rPr>
      <t xml:space="preserve"> </t>
    </r>
    <r>
      <rPr>
        <b/>
        <sz val="6"/>
        <color rgb="FF000000"/>
        <rFont val="Arial Narrow"/>
        <family val="2"/>
      </rPr>
      <t>pengeluaran</t>
    </r>
  </si>
  <si>
    <r>
      <rPr>
        <b/>
        <sz val="6"/>
        <color rgb="FF000000"/>
        <rFont val="Arial Narrow"/>
        <family val="2"/>
      </rPr>
      <t>Alokasi</t>
    </r>
    <r>
      <rPr>
        <b/>
        <sz val="6"/>
        <color rgb="FF000000"/>
        <rFont val="Times New Roman"/>
        <family val="1"/>
      </rPr>
      <t xml:space="preserve"> </t>
    </r>
    <r>
      <rPr>
        <b/>
        <sz val="6"/>
        <color rgb="FF000000"/>
        <rFont val="Arial Narrow"/>
        <family val="2"/>
      </rPr>
      <t>belanja</t>
    </r>
    <r>
      <rPr>
        <b/>
        <sz val="6"/>
        <color rgb="FF000000"/>
        <rFont val="Times New Roman"/>
        <family val="1"/>
      </rPr>
      <t xml:space="preserve"> </t>
    </r>
    <r>
      <rPr>
        <b/>
        <sz val="6"/>
        <color rgb="FF000000"/>
        <rFont val="Arial Narrow"/>
        <family val="2"/>
      </rPr>
      <t>tidak</t>
    </r>
    <r>
      <rPr>
        <b/>
        <sz val="6"/>
        <color rgb="FF000000"/>
        <rFont val="Times New Roman"/>
        <family val="1"/>
      </rPr>
      <t xml:space="preserve"> </t>
    </r>
    <r>
      <rPr>
        <b/>
        <sz val="6"/>
        <color rgb="FF000000"/>
        <rFont val="Arial Narrow"/>
        <family val="2"/>
      </rPr>
      <t>langsung</t>
    </r>
  </si>
  <si>
    <t>19.949.530.335,00</t>
  </si>
  <si>
    <t>1.432.466.770,00</t>
  </si>
  <si>
    <t>2.812.431.316,00</t>
  </si>
  <si>
    <t>1.432.466.772,00</t>
  </si>
  <si>
    <t>1.432.466.771,00</t>
  </si>
  <si>
    <t>5.1.</t>
  </si>
  <si>
    <r>
      <rPr>
        <b/>
        <sz val="6"/>
        <color rgb="FF000000"/>
        <rFont val="Arial Narrow"/>
        <family val="2"/>
      </rPr>
      <t>BELANJA</t>
    </r>
    <r>
      <rPr>
        <b/>
        <sz val="6"/>
        <color rgb="FF000000"/>
        <rFont val="Times New Roman"/>
        <family val="1"/>
      </rPr>
      <t xml:space="preserve"> </t>
    </r>
    <r>
      <rPr>
        <b/>
        <sz val="6"/>
        <color rgb="FF000000"/>
        <rFont val="Arial Narrow"/>
        <family val="2"/>
      </rPr>
      <t>TIDAK</t>
    </r>
    <r>
      <rPr>
        <b/>
        <sz val="6"/>
        <color rgb="FF000000"/>
        <rFont val="Times New Roman"/>
        <family val="1"/>
      </rPr>
      <t xml:space="preserve"> </t>
    </r>
    <r>
      <rPr>
        <b/>
        <sz val="6"/>
        <color rgb="FF000000"/>
        <rFont val="Arial Narrow"/>
        <family val="2"/>
      </rPr>
      <t>LANGSUNG</t>
    </r>
  </si>
  <si>
    <t>5.1.1.</t>
  </si>
  <si>
    <r>
      <rPr>
        <b/>
        <sz val="6"/>
        <color rgb="FF000000"/>
        <rFont val="Arial Narrow"/>
        <family val="2"/>
      </rPr>
      <t>Belanja</t>
    </r>
    <r>
      <rPr>
        <b/>
        <sz val="6"/>
        <color rgb="FF000000"/>
        <rFont val="Times New Roman"/>
        <family val="1"/>
      </rPr>
      <t xml:space="preserve"> </t>
    </r>
    <r>
      <rPr>
        <b/>
        <sz val="6"/>
        <color rgb="FF000000"/>
        <rFont val="Arial Narrow"/>
        <family val="2"/>
      </rPr>
      <t>Pegawai</t>
    </r>
  </si>
  <si>
    <t>5.1.1.01.</t>
  </si>
  <si>
    <r>
      <rPr>
        <b/>
        <sz val="6"/>
        <color rgb="FF000000"/>
        <rFont val="Arial Narrow"/>
        <family val="2"/>
      </rPr>
      <t>Belanja</t>
    </r>
    <r>
      <rPr>
        <b/>
        <sz val="6"/>
        <color rgb="FF000000"/>
        <rFont val="Times New Roman"/>
        <family val="1"/>
      </rPr>
      <t xml:space="preserve"> </t>
    </r>
    <r>
      <rPr>
        <b/>
        <sz val="6"/>
        <color rgb="FF000000"/>
        <rFont val="Arial Narrow"/>
        <family val="2"/>
      </rPr>
      <t>Gaji</t>
    </r>
    <r>
      <rPr>
        <b/>
        <sz val="6"/>
        <color rgb="FF000000"/>
        <rFont val="Times New Roman"/>
        <family val="1"/>
      </rPr>
      <t xml:space="preserve"> </t>
    </r>
    <r>
      <rPr>
        <b/>
        <sz val="6"/>
        <color rgb="FF000000"/>
        <rFont val="Arial Narrow"/>
        <family val="2"/>
      </rPr>
      <t>dan</t>
    </r>
    <r>
      <rPr>
        <b/>
        <sz val="6"/>
        <color rgb="FF000000"/>
        <rFont val="Times New Roman"/>
        <family val="1"/>
      </rPr>
      <t xml:space="preserve"> </t>
    </r>
    <r>
      <rPr>
        <b/>
        <sz val="6"/>
        <color rgb="FF000000"/>
        <rFont val="Arial Narrow"/>
        <family val="2"/>
      </rPr>
      <t>Tunjangan</t>
    </r>
  </si>
  <si>
    <t>8.546.510.483,00</t>
  </si>
  <si>
    <t>617.965.352,00</t>
  </si>
  <si>
    <t>1.183.428.480,00</t>
  </si>
  <si>
    <t>617.965.354,00</t>
  </si>
  <si>
    <t>617.965.353,00</t>
  </si>
  <si>
    <t>5.1.1.01.01.</t>
  </si>
  <si>
    <r>
      <rPr>
        <sz val="6"/>
        <color rgb="FF000000"/>
        <rFont val="Arial Narrow"/>
        <family val="2"/>
      </rPr>
      <t>Gaji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Arial Narrow"/>
        <family val="2"/>
      </rPr>
      <t>Pokok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Arial Narrow"/>
        <family val="2"/>
      </rPr>
      <t>PNS/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Arial Narrow"/>
        <family val="2"/>
      </rPr>
      <t>Uang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Arial Narrow"/>
        <family val="2"/>
      </rPr>
      <t>Representasi</t>
    </r>
  </si>
  <si>
    <t>6.299.182.162,00</t>
  </si>
  <si>
    <t>449.941.583,00</t>
  </si>
  <si>
    <t>899.883.166,00</t>
  </si>
  <si>
    <t>5.1.1.01.02.</t>
  </si>
  <si>
    <r>
      <rPr>
        <sz val="6"/>
        <color rgb="FF000000"/>
        <rFont val="Arial Narrow"/>
        <family val="2"/>
      </rPr>
      <t>Tunjangan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Arial Narrow"/>
        <family val="2"/>
      </rPr>
      <t>Keluarga</t>
    </r>
  </si>
  <si>
    <t>914.792.890,00</t>
  </si>
  <si>
    <t>65.342.350,00</t>
  </si>
  <si>
    <t>130.684.695,00</t>
  </si>
  <si>
    <t>5.1.1.01.03.</t>
  </si>
  <si>
    <r>
      <rPr>
        <sz val="6"/>
        <color rgb="FF000000"/>
        <rFont val="Arial Narrow"/>
        <family val="2"/>
      </rPr>
      <t>Tunjangan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Arial Narrow"/>
        <family val="2"/>
      </rPr>
      <t>Jabatan</t>
    </r>
  </si>
  <si>
    <t>287.420.000,00</t>
  </si>
  <si>
    <t>20.530.000,00</t>
  </si>
  <si>
    <t>41.060.000,00</t>
  </si>
  <si>
    <t>5.1.1.01.04.</t>
  </si>
  <si>
    <r>
      <rPr>
        <sz val="6"/>
        <color rgb="FF000000"/>
        <rFont val="Arial Narrow"/>
        <family val="2"/>
      </rPr>
      <t>Tunjangan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Arial Narrow"/>
        <family val="2"/>
      </rPr>
      <t>Fungsional</t>
    </r>
  </si>
  <si>
    <t>107.800.000,00</t>
  </si>
  <si>
    <t>7.700.000,00</t>
  </si>
  <si>
    <t>15.400.000,00</t>
  </si>
  <si>
    <t>5.1.1.01.05.</t>
  </si>
  <si>
    <r>
      <rPr>
        <sz val="6"/>
        <color rgb="FF000000"/>
        <rFont val="Arial Narrow"/>
        <family val="2"/>
      </rPr>
      <t>Tunjangan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Arial Narrow"/>
        <family val="2"/>
      </rPr>
      <t>Fungsional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Arial Narrow"/>
        <family val="2"/>
      </rPr>
      <t>Umum</t>
    </r>
  </si>
  <si>
    <t>307.288.800,00</t>
  </si>
  <si>
    <t>21.949.200,00</t>
  </si>
  <si>
    <t>43.898.400,00</t>
  </si>
  <si>
    <t>5.1.1.01.06.</t>
  </si>
  <si>
    <r>
      <rPr>
        <sz val="6"/>
        <color rgb="FF000000"/>
        <rFont val="Arial Narrow"/>
        <family val="2"/>
      </rPr>
      <t>Tunjangan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Arial Narrow"/>
        <family val="2"/>
      </rPr>
      <t>Beras</t>
    </r>
  </si>
  <si>
    <t>349.354.080,00</t>
  </si>
  <si>
    <t>29.112.840,00</t>
  </si>
  <si>
    <t>5.1.1.01.07.</t>
  </si>
  <si>
    <r>
      <rPr>
        <sz val="6"/>
        <color rgb="FF000000"/>
        <rFont val="Arial Narrow"/>
        <family val="2"/>
      </rPr>
      <t>Tunjangan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Arial Narrow"/>
        <family val="2"/>
      </rPr>
      <t>PPh/Tunjangan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Arial Narrow"/>
        <family val="2"/>
      </rPr>
      <t>Khusus</t>
    </r>
  </si>
  <si>
    <t>94.068.000,00</t>
  </si>
  <si>
    <t>7.839.000,00</t>
  </si>
  <si>
    <t>5.1.1.01.08.</t>
  </si>
  <si>
    <r>
      <rPr>
        <sz val="6"/>
        <color rgb="FF000000"/>
        <rFont val="Arial Narrow"/>
        <family val="2"/>
      </rPr>
      <t>Pembulatan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Arial Narrow"/>
        <family val="2"/>
      </rPr>
      <t>Gaji</t>
    </r>
  </si>
  <si>
    <t>216.648,00</t>
  </si>
  <si>
    <t>18.054,00</t>
  </si>
  <si>
    <t>5.1.1.01.22.</t>
  </si>
  <si>
    <r>
      <rPr>
        <sz val="6"/>
        <color rgb="FF000000"/>
        <rFont val="Arial Narrow"/>
        <family val="2"/>
      </rPr>
      <t>Iuran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Arial Narrow"/>
        <family val="2"/>
      </rPr>
      <t>BPJS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Arial Narrow"/>
        <family val="2"/>
      </rPr>
      <t>Kesehatan</t>
    </r>
  </si>
  <si>
    <t>186.387.903,00</t>
  </si>
  <si>
    <t>15.532.325,00</t>
  </si>
  <si>
    <t>15.532.327,00</t>
  </si>
  <si>
    <t>15.532.326,00</t>
  </si>
  <si>
    <t>5.1.1.02.</t>
  </si>
  <si>
    <r>
      <rPr>
        <b/>
        <sz val="6"/>
        <color rgb="FF000000"/>
        <rFont val="Arial Narrow"/>
        <family val="2"/>
      </rPr>
      <t>Belanja</t>
    </r>
    <r>
      <rPr>
        <b/>
        <sz val="6"/>
        <color rgb="FF000000"/>
        <rFont val="Times New Roman"/>
        <family val="1"/>
      </rPr>
      <t xml:space="preserve"> </t>
    </r>
    <r>
      <rPr>
        <b/>
        <sz val="6"/>
        <color rgb="FF000000"/>
        <rFont val="Arial Narrow"/>
        <family val="2"/>
      </rPr>
      <t>Tambahan</t>
    </r>
    <r>
      <rPr>
        <b/>
        <sz val="6"/>
        <color rgb="FF000000"/>
        <rFont val="Times New Roman"/>
        <family val="1"/>
      </rPr>
      <t xml:space="preserve"> </t>
    </r>
    <r>
      <rPr>
        <b/>
        <sz val="6"/>
        <color rgb="FF000000"/>
        <rFont val="Arial Narrow"/>
        <family val="2"/>
      </rPr>
      <t>Penghasilan</t>
    </r>
    <r>
      <rPr>
        <b/>
        <sz val="6"/>
        <color rgb="FF000000"/>
        <rFont val="Times New Roman"/>
        <family val="1"/>
      </rPr>
      <t xml:space="preserve"> </t>
    </r>
    <r>
      <rPr>
        <b/>
        <sz val="6"/>
        <color rgb="FF000000"/>
        <rFont val="Arial Narrow"/>
        <family val="2"/>
      </rPr>
      <t>PNS</t>
    </r>
  </si>
  <si>
    <t>11.403.019.852,00</t>
  </si>
  <si>
    <t>814.501.418,00</t>
  </si>
  <si>
    <t>1.629.002.836,00</t>
  </si>
  <si>
    <t>5.1.1.02.05.</t>
  </si>
  <si>
    <r>
      <rPr>
        <sz val="6"/>
        <color rgb="FF000000"/>
        <rFont val="Arial Narrow"/>
        <family val="2"/>
      </rPr>
      <t>Tambahan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Arial Narrow"/>
        <family val="2"/>
      </rPr>
      <t>Penghasilan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Arial Narrow"/>
        <family val="2"/>
      </rPr>
      <t>berdasarkan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Arial Narrow"/>
        <family val="2"/>
      </rPr>
      <t>prestasi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Arial Narrow"/>
        <family val="2"/>
      </rPr>
      <t>kerja</t>
    </r>
  </si>
  <si>
    <r>
      <rPr>
        <b/>
        <sz val="6"/>
        <color rgb="FF000000"/>
        <rFont val="Arial Narrow"/>
        <family val="2"/>
      </rPr>
      <t>Jumlah</t>
    </r>
    <r>
      <rPr>
        <b/>
        <sz val="6"/>
        <color rgb="FF000000"/>
        <rFont val="Times New Roman"/>
        <family val="1"/>
      </rPr>
      <t xml:space="preserve"> </t>
    </r>
    <r>
      <rPr>
        <b/>
        <sz val="6"/>
        <color rgb="FF000000"/>
        <rFont val="Arial Narrow"/>
        <family val="2"/>
      </rPr>
      <t>alokasi</t>
    </r>
    <r>
      <rPr>
        <b/>
        <sz val="6"/>
        <color rgb="FF000000"/>
        <rFont val="Times New Roman"/>
        <family val="1"/>
      </rPr>
      <t xml:space="preserve"> </t>
    </r>
    <r>
      <rPr>
        <b/>
        <sz val="6"/>
        <color rgb="FF000000"/>
        <rFont val="Arial Narrow"/>
        <family val="2"/>
      </rPr>
      <t>belanja</t>
    </r>
    <r>
      <rPr>
        <b/>
        <sz val="6"/>
        <color rgb="FF000000"/>
        <rFont val="Times New Roman"/>
        <family val="1"/>
      </rPr>
      <t xml:space="preserve"> </t>
    </r>
    <r>
      <rPr>
        <b/>
        <sz val="6"/>
        <color rgb="FF000000"/>
        <rFont val="Arial Narrow"/>
        <family val="2"/>
      </rPr>
      <t>tidak</t>
    </r>
    <r>
      <rPr>
        <b/>
        <sz val="6"/>
        <color rgb="FF000000"/>
        <rFont val="Times New Roman"/>
        <family val="1"/>
      </rPr>
      <t xml:space="preserve"> </t>
    </r>
    <r>
      <rPr>
        <b/>
        <sz val="6"/>
        <color rgb="FF000000"/>
        <rFont val="Arial Narrow"/>
        <family val="2"/>
      </rPr>
      <t>langsung</t>
    </r>
    <r>
      <rPr>
        <b/>
        <sz val="6"/>
        <color rgb="FF000000"/>
        <rFont val="Times New Roman"/>
        <family val="1"/>
      </rPr>
      <t xml:space="preserve"> </t>
    </r>
    <r>
      <rPr>
        <b/>
        <sz val="6"/>
        <color rgb="FF000000"/>
        <rFont val="Arial Narrow"/>
        <family val="2"/>
      </rPr>
      <t>per</t>
    </r>
    <r>
      <rPr>
        <b/>
        <sz val="6"/>
        <color rgb="FF000000"/>
        <rFont val="Times New Roman"/>
        <family val="1"/>
      </rPr>
      <t xml:space="preserve"> </t>
    </r>
    <r>
      <rPr>
        <b/>
        <sz val="6"/>
        <color rgb="FF000000"/>
        <rFont val="Arial Narrow"/>
        <family val="2"/>
      </rPr>
      <t>bulan</t>
    </r>
  </si>
  <si>
    <r>
      <rPr>
        <b/>
        <sz val="6"/>
        <color rgb="FF000000"/>
        <rFont val="Arial Narrow"/>
        <family val="2"/>
      </rPr>
      <t>Jumlah</t>
    </r>
    <r>
      <rPr>
        <b/>
        <sz val="6"/>
        <color rgb="FF000000"/>
        <rFont val="Times New Roman"/>
        <family val="1"/>
      </rPr>
      <t xml:space="preserve"> </t>
    </r>
    <r>
      <rPr>
        <b/>
        <sz val="6"/>
        <color rgb="FF000000"/>
        <rFont val="Arial Narrow"/>
        <family val="2"/>
      </rPr>
      <t>alokasi</t>
    </r>
    <r>
      <rPr>
        <b/>
        <sz val="6"/>
        <color rgb="FF000000"/>
        <rFont val="Times New Roman"/>
        <family val="1"/>
      </rPr>
      <t xml:space="preserve"> </t>
    </r>
    <r>
      <rPr>
        <b/>
        <sz val="6"/>
        <color rgb="FF000000"/>
        <rFont val="Arial Narrow"/>
        <family val="2"/>
      </rPr>
      <t>belanja</t>
    </r>
    <r>
      <rPr>
        <b/>
        <sz val="6"/>
        <color rgb="FF000000"/>
        <rFont val="Times New Roman"/>
        <family val="1"/>
      </rPr>
      <t xml:space="preserve"> </t>
    </r>
    <r>
      <rPr>
        <b/>
        <sz val="6"/>
        <color rgb="FF000000"/>
        <rFont val="Arial Narrow"/>
        <family val="2"/>
      </rPr>
      <t>tidak</t>
    </r>
    <r>
      <rPr>
        <b/>
        <sz val="6"/>
        <color rgb="FF000000"/>
        <rFont val="Times New Roman"/>
        <family val="1"/>
      </rPr>
      <t xml:space="preserve"> </t>
    </r>
    <r>
      <rPr>
        <b/>
        <sz val="6"/>
        <color rgb="FF000000"/>
        <rFont val="Arial Narrow"/>
        <family val="2"/>
      </rPr>
      <t>langsung</t>
    </r>
    <r>
      <rPr>
        <b/>
        <sz val="6"/>
        <color rgb="FF000000"/>
        <rFont val="Times New Roman"/>
        <family val="1"/>
      </rPr>
      <t xml:space="preserve"> </t>
    </r>
    <r>
      <rPr>
        <b/>
        <sz val="6"/>
        <color rgb="FF000000"/>
        <rFont val="Arial Narrow"/>
        <family val="2"/>
      </rPr>
      <t>dan</t>
    </r>
    <r>
      <rPr>
        <b/>
        <sz val="6"/>
        <color rgb="FF000000"/>
        <rFont val="Times New Roman"/>
        <family val="1"/>
      </rPr>
      <t xml:space="preserve"> </t>
    </r>
    <r>
      <rPr>
        <b/>
        <sz val="6"/>
        <color rgb="FF000000"/>
        <rFont val="Arial Narrow"/>
        <family val="2"/>
      </rPr>
      <t>pembiayaan</t>
    </r>
    <r>
      <rPr>
        <b/>
        <sz val="6"/>
        <color rgb="FF000000"/>
        <rFont val="Times New Roman"/>
        <family val="1"/>
      </rPr>
      <t xml:space="preserve"> </t>
    </r>
    <r>
      <rPr>
        <b/>
        <sz val="6"/>
        <color rgb="FF000000"/>
        <rFont val="Arial Narrow"/>
        <family val="2"/>
      </rPr>
      <t>pengeluaran</t>
    </r>
    <r>
      <rPr>
        <b/>
        <sz val="6"/>
        <color rgb="FF000000"/>
        <rFont val="Times New Roman"/>
        <family val="1"/>
      </rPr>
      <t xml:space="preserve"> </t>
    </r>
    <r>
      <rPr>
        <b/>
        <sz val="6"/>
        <color rgb="FF000000"/>
        <rFont val="Arial Narrow"/>
        <family val="2"/>
      </rPr>
      <t>per</t>
    </r>
    <r>
      <rPr>
        <b/>
        <sz val="6"/>
        <color rgb="FF000000"/>
        <rFont val="Times New Roman"/>
        <family val="1"/>
      </rPr>
      <t xml:space="preserve"> </t>
    </r>
    <r>
      <rPr>
        <b/>
        <sz val="6"/>
        <color rgb="FF000000"/>
        <rFont val="Arial Narrow"/>
        <family val="2"/>
      </rPr>
      <t>triwulan</t>
    </r>
  </si>
  <si>
    <t>4.297.400.310,00</t>
  </si>
  <si>
    <t>7.057.329.402,00</t>
  </si>
  <si>
    <t>4.297.400.313,00</t>
  </si>
  <si>
    <r>
      <rPr>
        <b/>
        <sz val="6"/>
        <color rgb="FF000000"/>
        <rFont val="Arial Narrow"/>
        <family val="2"/>
      </rPr>
      <t>Sisa</t>
    </r>
    <r>
      <rPr>
        <b/>
        <sz val="6"/>
        <color rgb="FF000000"/>
        <rFont val="Times New Roman"/>
        <family val="1"/>
      </rPr>
      <t xml:space="preserve"> </t>
    </r>
    <r>
      <rPr>
        <b/>
        <sz val="6"/>
        <color rgb="FF000000"/>
        <rFont val="Arial Narrow"/>
        <family val="2"/>
      </rPr>
      <t>kas</t>
    </r>
    <r>
      <rPr>
        <b/>
        <sz val="6"/>
        <color rgb="FF000000"/>
        <rFont val="Times New Roman"/>
        <family val="1"/>
      </rPr>
      <t xml:space="preserve"> </t>
    </r>
    <r>
      <rPr>
        <b/>
        <sz val="6"/>
        <color rgb="FF000000"/>
        <rFont val="Arial Narrow"/>
        <family val="2"/>
      </rPr>
      <t>setelah</t>
    </r>
    <r>
      <rPr>
        <b/>
        <sz val="6"/>
        <color rgb="FF000000"/>
        <rFont val="Times New Roman"/>
        <family val="1"/>
      </rPr>
      <t xml:space="preserve"> </t>
    </r>
    <r>
      <rPr>
        <b/>
        <sz val="6"/>
        <color rgb="FF000000"/>
        <rFont val="Arial Narrow"/>
        <family val="2"/>
      </rPr>
      <t>dikurangi</t>
    </r>
    <r>
      <rPr>
        <b/>
        <sz val="6"/>
        <color rgb="FF000000"/>
        <rFont val="Times New Roman"/>
        <family val="1"/>
      </rPr>
      <t xml:space="preserve"> </t>
    </r>
    <r>
      <rPr>
        <b/>
        <sz val="6"/>
        <color rgb="FF000000"/>
        <rFont val="Arial Narrow"/>
        <family val="2"/>
      </rPr>
      <t>belanja</t>
    </r>
    <r>
      <rPr>
        <b/>
        <sz val="6"/>
        <color rgb="FF000000"/>
        <rFont val="Times New Roman"/>
        <family val="1"/>
      </rPr>
      <t xml:space="preserve"> </t>
    </r>
    <r>
      <rPr>
        <b/>
        <sz val="6"/>
        <color rgb="FF000000"/>
        <rFont val="Arial Narrow"/>
        <family val="2"/>
      </rPr>
      <t>tidak</t>
    </r>
    <r>
      <rPr>
        <b/>
        <sz val="6"/>
        <color rgb="FF000000"/>
        <rFont val="Times New Roman"/>
        <family val="1"/>
      </rPr>
      <t xml:space="preserve"> </t>
    </r>
    <r>
      <rPr>
        <b/>
        <sz val="6"/>
        <color rgb="FF000000"/>
        <rFont val="Arial Narrow"/>
        <family val="2"/>
      </rPr>
      <t>langsung</t>
    </r>
    <r>
      <rPr>
        <b/>
        <sz val="6"/>
        <color rgb="FF000000"/>
        <rFont val="Times New Roman"/>
        <family val="1"/>
      </rPr>
      <t xml:space="preserve"> </t>
    </r>
    <r>
      <rPr>
        <b/>
        <sz val="6"/>
        <color rgb="FF000000"/>
        <rFont val="Arial Narrow"/>
        <family val="2"/>
      </rPr>
      <t>per</t>
    </r>
    <r>
      <rPr>
        <b/>
        <sz val="6"/>
        <color rgb="FF000000"/>
        <rFont val="Times New Roman"/>
        <family val="1"/>
      </rPr>
      <t xml:space="preserve"> </t>
    </r>
    <r>
      <rPr>
        <b/>
        <sz val="6"/>
        <color rgb="FF000000"/>
        <rFont val="Arial Narrow"/>
        <family val="2"/>
      </rPr>
      <t>triwulan</t>
    </r>
  </si>
  <si>
    <t>(19.947.130.335,00)</t>
  </si>
  <si>
    <t>(4.296.800.310,00)</t>
  </si>
  <si>
    <t>(7.056.729.402,00)</t>
  </si>
  <si>
    <t>(4.296.800.313,00)</t>
  </si>
  <si>
    <t>5.2.</t>
  </si>
  <si>
    <r>
      <rPr>
        <b/>
        <sz val="6"/>
        <color rgb="FF000000"/>
        <rFont val="Arial Narrow"/>
        <family val="2"/>
      </rPr>
      <t>BELANJA</t>
    </r>
    <r>
      <rPr>
        <b/>
        <sz val="6"/>
        <color rgb="FF000000"/>
        <rFont val="Times New Roman"/>
        <family val="1"/>
      </rPr>
      <t xml:space="preserve"> </t>
    </r>
    <r>
      <rPr>
        <b/>
        <sz val="6"/>
        <color rgb="FF000000"/>
        <rFont val="Arial Narrow"/>
        <family val="2"/>
      </rPr>
      <t>LANGSUNG</t>
    </r>
  </si>
  <si>
    <t>17.217.389.948,00</t>
  </si>
  <si>
    <t>2.446.782.664,00</t>
  </si>
  <si>
    <t>2.872.347.546,00</t>
  </si>
  <si>
    <t>4.590.585.916,00</t>
  </si>
  <si>
    <t>2.838.094.644,00</t>
  </si>
  <si>
    <t>1.470.296.407,00</t>
  </si>
  <si>
    <t>520.614.350,00</t>
  </si>
  <si>
    <t>921.736.815,00</t>
  </si>
  <si>
    <t>422.291.800,00</t>
  </si>
  <si>
    <t>332.411.000,00</t>
  </si>
  <si>
    <t>545.104.283,00</t>
  </si>
  <si>
    <t>149.546.000,00</t>
  </si>
  <si>
    <t>107.578.523,00</t>
  </si>
  <si>
    <t>1.02.07.01.</t>
  </si>
  <si>
    <r>
      <rPr>
        <b/>
        <sz val="6"/>
        <color rgb="FF000000"/>
        <rFont val="Arial Narrow"/>
        <family val="2"/>
      </rPr>
      <t>DINAS</t>
    </r>
    <r>
      <rPr>
        <b/>
        <sz val="6"/>
        <color rgb="FF000000"/>
        <rFont val="Times New Roman"/>
        <family val="1"/>
      </rPr>
      <t xml:space="preserve"> </t>
    </r>
    <r>
      <rPr>
        <b/>
        <sz val="6"/>
        <color rgb="FF000000"/>
        <rFont val="Arial Narrow"/>
        <family val="2"/>
      </rPr>
      <t>PEMBERDAYAAN</t>
    </r>
    <r>
      <rPr>
        <b/>
        <sz val="6"/>
        <color rgb="FF000000"/>
        <rFont val="Times New Roman"/>
        <family val="1"/>
      </rPr>
      <t xml:space="preserve"> </t>
    </r>
    <r>
      <rPr>
        <b/>
        <sz val="6"/>
        <color rgb="FF000000"/>
        <rFont val="Arial Narrow"/>
        <family val="2"/>
      </rPr>
      <t>MASYARAKAT</t>
    </r>
    <r>
      <rPr>
        <b/>
        <sz val="6"/>
        <color rgb="FF000000"/>
        <rFont val="Times New Roman"/>
        <family val="1"/>
      </rPr>
      <t xml:space="preserve"> </t>
    </r>
    <r>
      <rPr>
        <b/>
        <sz val="6"/>
        <color rgb="FF000000"/>
        <rFont val="Arial Narrow"/>
        <family val="2"/>
      </rPr>
      <t>DESA,</t>
    </r>
    <r>
      <rPr>
        <b/>
        <sz val="6"/>
        <color rgb="FF000000"/>
        <rFont val="Times New Roman"/>
        <family val="1"/>
      </rPr>
      <t xml:space="preserve"> </t>
    </r>
    <r>
      <rPr>
        <b/>
        <sz val="6"/>
        <color rgb="FF000000"/>
        <rFont val="Arial Narrow"/>
        <family val="2"/>
      </rPr>
      <t>KEPENDUDUKAN</t>
    </r>
    <r>
      <rPr>
        <b/>
        <sz val="6"/>
        <color rgb="FF000000"/>
        <rFont val="Times New Roman"/>
        <family val="1"/>
      </rPr>
      <t xml:space="preserve"> </t>
    </r>
    <r>
      <rPr>
        <b/>
        <sz val="6"/>
        <color rgb="FF000000"/>
        <rFont val="Arial Narrow"/>
        <family val="2"/>
      </rPr>
      <t>DAN</t>
    </r>
    <r>
      <rPr>
        <b/>
        <sz val="6"/>
        <color rgb="FF000000"/>
        <rFont val="Times New Roman"/>
        <family val="1"/>
      </rPr>
      <t xml:space="preserve"> </t>
    </r>
    <r>
      <rPr>
        <b/>
        <sz val="6"/>
        <color rgb="FF000000"/>
        <rFont val="Arial Narrow"/>
        <family val="2"/>
      </rPr>
      <t>PENCATATAN</t>
    </r>
    <r>
      <rPr>
        <b/>
        <sz val="6"/>
        <color rgb="FF000000"/>
        <rFont val="Times New Roman"/>
        <family val="1"/>
      </rPr>
      <t xml:space="preserve"> </t>
    </r>
    <r>
      <rPr>
        <b/>
        <sz val="6"/>
        <color rgb="FF000000"/>
        <rFont val="Arial Narrow"/>
        <family val="2"/>
      </rPr>
      <t>SIPIL</t>
    </r>
  </si>
  <si>
    <t>1.02.1.02.07.01.01.</t>
  </si>
  <si>
    <t>2.897.765.938,00</t>
  </si>
  <si>
    <t>304.292.300,00</t>
  </si>
  <si>
    <t>416.896.285,00</t>
  </si>
  <si>
    <t>114.807.500,00</t>
  </si>
  <si>
    <t>225.660.000,00</t>
  </si>
  <si>
    <t>371.821.285,00</t>
  </si>
  <si>
    <t>146.864.000,00</t>
  </si>
  <si>
    <t>336.254.485,00</t>
  </si>
  <si>
    <t>222.951.800,00</t>
  </si>
  <si>
    <t>429.473.283,00</t>
  </si>
  <si>
    <t>114.235.000,00</t>
  </si>
  <si>
    <t>99.702.500,00</t>
  </si>
  <si>
    <r>
      <rPr>
        <sz val="6"/>
        <color rgb="FF000000"/>
        <rFont val="Arial Narrow"/>
        <family val="2"/>
      </rPr>
      <t xml:space="preserve">1.02.1.02.07.01.01.00
</t>
    </r>
    <r>
      <rPr>
        <sz val="6"/>
        <color rgb="FF000000"/>
        <rFont val="Arial Narrow"/>
        <family val="2"/>
      </rPr>
      <t>1.</t>
    </r>
  </si>
  <si>
    <t>11.000.000,00</t>
  </si>
  <si>
    <t>2.250.000,00</t>
  </si>
  <si>
    <t>3.250.000,00</t>
  </si>
  <si>
    <r>
      <rPr>
        <sz val="7"/>
        <color rgb="FF000000"/>
        <rFont val="Arial Narrow"/>
        <family val="2"/>
      </rPr>
      <t>Halaman</t>
    </r>
    <r>
      <rPr>
        <sz val="7"/>
        <color rgb="FF000000"/>
        <rFont val="Times New Roman"/>
        <family val="1"/>
      </rPr>
      <t xml:space="preserve"> </t>
    </r>
    <r>
      <rPr>
        <sz val="7"/>
        <color rgb="FF000000"/>
        <rFont val="Arial Narrow"/>
        <family val="2"/>
      </rPr>
      <t>:</t>
    </r>
    <r>
      <rPr>
        <sz val="7"/>
        <color rgb="FF000000"/>
        <rFont val="Times New Roman"/>
        <family val="1"/>
      </rPr>
      <t xml:space="preserve"> </t>
    </r>
    <r>
      <rPr>
        <sz val="7"/>
        <color rgb="FF000000"/>
        <rFont val="Arial Narrow"/>
        <family val="2"/>
      </rPr>
      <t>2</t>
    </r>
  </si>
  <si>
    <r>
      <rPr>
        <sz val="6"/>
        <color rgb="FF000000"/>
        <rFont val="Arial Narrow"/>
        <family val="2"/>
      </rPr>
      <t xml:space="preserve">1.02.1.02.07.01.01.00
</t>
    </r>
    <r>
      <rPr>
        <sz val="6"/>
        <color rgb="FF000000"/>
        <rFont val="Arial Narrow"/>
        <family val="2"/>
      </rPr>
      <t>2.</t>
    </r>
  </si>
  <si>
    <t>85.650.000,00</t>
  </si>
  <si>
    <r>
      <rPr>
        <sz val="6"/>
        <color rgb="FF000000"/>
        <rFont val="Arial Narrow"/>
        <family val="2"/>
      </rPr>
      <t xml:space="preserve">1.02.1.02.07.01.01.00
</t>
    </r>
    <r>
      <rPr>
        <sz val="6"/>
        <color rgb="FF000000"/>
        <rFont val="Arial Narrow"/>
        <family val="2"/>
      </rPr>
      <t>4.</t>
    </r>
  </si>
  <si>
    <t>28.800.000,00</t>
  </si>
  <si>
    <t>32.702.000,00</t>
  </si>
  <si>
    <t>20.800.000,00</t>
  </si>
  <si>
    <t>27.298.000,00</t>
  </si>
  <si>
    <r>
      <rPr>
        <sz val="6"/>
        <color rgb="FF000000"/>
        <rFont val="Arial Narrow"/>
        <family val="2"/>
      </rPr>
      <t xml:space="preserve">1.02.1.02.07.01.01.00
</t>
    </r>
    <r>
      <rPr>
        <sz val="6"/>
        <color rgb="FF000000"/>
        <rFont val="Arial Narrow"/>
        <family val="2"/>
      </rPr>
      <t>6.</t>
    </r>
  </si>
  <si>
    <t>55.084.800,00</t>
  </si>
  <si>
    <t>31.216.800,00</t>
  </si>
  <si>
    <t>62.464.800,00</t>
  </si>
  <si>
    <r>
      <rPr>
        <sz val="6"/>
        <color rgb="FF000000"/>
        <rFont val="Arial Narrow"/>
        <family val="2"/>
      </rPr>
      <t xml:space="preserve">1.02.1.02.07.01.01.00
</t>
    </r>
    <r>
      <rPr>
        <sz val="6"/>
        <color rgb="FF000000"/>
        <rFont val="Arial Narrow"/>
        <family val="2"/>
      </rPr>
      <t>7.</t>
    </r>
  </si>
  <si>
    <t>85.000.000,00</t>
  </si>
  <si>
    <t>28.500.000,00</t>
  </si>
  <si>
    <t>28.000.000,00</t>
  </si>
  <si>
    <r>
      <rPr>
        <sz val="6"/>
        <color rgb="FF000000"/>
        <rFont val="Arial Narrow"/>
        <family val="2"/>
      </rPr>
      <t xml:space="preserve">1.02.1.02.07.01.01.00
</t>
    </r>
    <r>
      <rPr>
        <sz val="6"/>
        <color rgb="FF000000"/>
        <rFont val="Arial Narrow"/>
        <family val="2"/>
      </rPr>
      <t>8.</t>
    </r>
  </si>
  <si>
    <t>69.050.000,00</t>
  </si>
  <si>
    <t>64.421.000,00</t>
  </si>
  <si>
    <t>4.629.000,00</t>
  </si>
  <si>
    <r>
      <rPr>
        <sz val="6"/>
        <color rgb="FF000000"/>
        <rFont val="Arial Narrow"/>
        <family val="2"/>
      </rPr>
      <t xml:space="preserve">1.02.1.02.07.01.01.00
</t>
    </r>
    <r>
      <rPr>
        <sz val="6"/>
        <color rgb="FF000000"/>
        <rFont val="Arial Narrow"/>
        <family val="2"/>
      </rPr>
      <t>9.</t>
    </r>
  </si>
  <si>
    <t>30.000.000,00</t>
  </si>
  <si>
    <t>10.000.000,00</t>
  </si>
  <si>
    <r>
      <rPr>
        <sz val="6"/>
        <color rgb="FF000000"/>
        <rFont val="Arial Narrow"/>
        <family val="2"/>
      </rPr>
      <t xml:space="preserve">1.02.1.02.07.01.01.01
</t>
    </r>
    <r>
      <rPr>
        <sz val="6"/>
        <color rgb="FF000000"/>
        <rFont val="Arial Narrow"/>
        <family val="2"/>
      </rPr>
      <t>0.</t>
    </r>
  </si>
  <si>
    <t>200.000.000,00</t>
  </si>
  <si>
    <t>19.555.000,00</t>
  </si>
  <si>
    <t>4.450.000,00</t>
  </si>
  <si>
    <r>
      <rPr>
        <sz val="6"/>
        <color rgb="FF000000"/>
        <rFont val="Arial Narrow"/>
        <family val="2"/>
      </rPr>
      <t xml:space="preserve">1.02.1.02.07.01.01.01
</t>
    </r>
    <r>
      <rPr>
        <sz val="6"/>
        <color rgb="FF000000"/>
        <rFont val="Arial Narrow"/>
        <family val="2"/>
      </rPr>
      <t>1.</t>
    </r>
  </si>
  <si>
    <t>778.195.938,00</t>
  </si>
  <si>
    <t>194.548.985,00</t>
  </si>
  <si>
    <t>117.048.985,00</t>
  </si>
  <si>
    <t>77.500.000,00</t>
  </si>
  <si>
    <t>194.548.983,00</t>
  </si>
  <si>
    <r>
      <rPr>
        <sz val="6"/>
        <color rgb="FF000000"/>
        <rFont val="Arial Narrow"/>
        <family val="2"/>
      </rPr>
      <t xml:space="preserve">1.02.1.02.07.01.01.01
</t>
    </r>
    <r>
      <rPr>
        <sz val="6"/>
        <color rgb="FF000000"/>
        <rFont val="Arial Narrow"/>
        <family val="2"/>
      </rPr>
      <t>2.</t>
    </r>
  </si>
  <si>
    <t>720.000.000,00</t>
  </si>
  <si>
    <t>59.892.500,00</t>
  </si>
  <si>
    <t>62.900.000,00</t>
  </si>
  <si>
    <t>59.320.000,00</t>
  </si>
  <si>
    <r>
      <rPr>
        <sz val="6"/>
        <color rgb="FF000000"/>
        <rFont val="Arial Narrow"/>
        <family val="2"/>
      </rPr>
      <t xml:space="preserve">1.02.1.02.07.01.01.01
</t>
    </r>
    <r>
      <rPr>
        <sz val="6"/>
        <color rgb="FF000000"/>
        <rFont val="Arial Narrow"/>
        <family val="2"/>
      </rPr>
      <t>3.</t>
    </r>
  </si>
  <si>
    <t>174.720.000,00</t>
  </si>
  <si>
    <t>14.560.000,00</t>
  </si>
  <si>
    <t>1.02.1.02.07.01.02.</t>
  </si>
  <si>
    <t>1.783.229.084,00</t>
  </si>
  <si>
    <t>110.000.000,00</t>
  </si>
  <si>
    <t>1.246.729.084,00</t>
  </si>
  <si>
    <t>406.500.000,00</t>
  </si>
  <si>
    <t>20.000.000,00</t>
  </si>
  <si>
    <r>
      <rPr>
        <sz val="6"/>
        <color rgb="FF000000"/>
        <rFont val="Arial Narrow"/>
        <family val="2"/>
      </rPr>
      <t xml:space="preserve">1.02.1.02.07.01.02.00
</t>
    </r>
    <r>
      <rPr>
        <sz val="6"/>
        <color rgb="FF000000"/>
        <rFont val="Arial Narrow"/>
        <family val="2"/>
      </rPr>
      <t>7.</t>
    </r>
  </si>
  <si>
    <t>300.000.000,00</t>
  </si>
  <si>
    <t>73.500.000,00</t>
  </si>
  <si>
    <t>198.000.000,00</t>
  </si>
  <si>
    <r>
      <rPr>
        <sz val="6"/>
        <color rgb="FF000000"/>
        <rFont val="Arial Narrow"/>
        <family val="2"/>
      </rPr>
      <t xml:space="preserve">1.02.1.02.07.01.02.00
</t>
    </r>
    <r>
      <rPr>
        <sz val="6"/>
        <color rgb="FF000000"/>
        <rFont val="Arial Narrow"/>
        <family val="2"/>
      </rPr>
      <t>9.</t>
    </r>
  </si>
  <si>
    <t>16.500.000,00</t>
  </si>
  <si>
    <t>232.500.000,00</t>
  </si>
  <si>
    <r>
      <rPr>
        <sz val="6"/>
        <color rgb="FF000000"/>
        <rFont val="Arial Narrow"/>
        <family val="2"/>
      </rPr>
      <t xml:space="preserve">1.02.1.02.07.01.02.01
</t>
    </r>
    <r>
      <rPr>
        <sz val="6"/>
        <color rgb="FF000000"/>
        <rFont val="Arial Narrow"/>
        <family val="2"/>
      </rPr>
      <t>2.</t>
    </r>
  </si>
  <si>
    <t>816.229.084,00</t>
  </si>
  <si>
    <r>
      <rPr>
        <sz val="6"/>
        <color rgb="FF000000"/>
        <rFont val="Arial Narrow"/>
        <family val="2"/>
      </rPr>
      <t xml:space="preserve">1.02.1.02.07.01.02.01
</t>
    </r>
    <r>
      <rPr>
        <sz val="6"/>
        <color rgb="FF000000"/>
        <rFont val="Arial Narrow"/>
        <family val="2"/>
      </rPr>
      <t>6.</t>
    </r>
  </si>
  <si>
    <t>40.000.000,00</t>
  </si>
  <si>
    <t>1.02.1.02.07.01.03.</t>
  </si>
  <si>
    <t>69.000.000,00</t>
  </si>
  <si>
    <r>
      <rPr>
        <sz val="6"/>
        <color rgb="FF000000"/>
        <rFont val="Arial Narrow"/>
        <family val="2"/>
      </rPr>
      <t xml:space="preserve">1.02.1.02.07.01.03.00
</t>
    </r>
    <r>
      <rPr>
        <sz val="6"/>
        <color rgb="FF000000"/>
        <rFont val="Arial Narrow"/>
        <family val="2"/>
      </rPr>
      <t>1.</t>
    </r>
  </si>
  <si>
    <r>
      <rPr>
        <sz val="6"/>
        <color rgb="FF000000"/>
        <rFont val="Arial Narrow"/>
        <family val="2"/>
      </rPr>
      <t xml:space="preserve">1.02.1.02.07.01.03.00
</t>
    </r>
    <r>
      <rPr>
        <sz val="6"/>
        <color rgb="FF000000"/>
        <rFont val="Arial Narrow"/>
        <family val="2"/>
      </rPr>
      <t>3.</t>
    </r>
  </si>
  <si>
    <r>
      <rPr>
        <b/>
        <sz val="6"/>
        <color rgb="FF000000"/>
        <rFont val="Arial Narrow"/>
        <family val="2"/>
      </rPr>
      <t xml:space="preserve">1.02.06.1.02.07.01.15
</t>
    </r>
    <r>
      <rPr>
        <b/>
        <sz val="6"/>
        <color rgb="FF000000"/>
        <rFont val="Arial Narrow"/>
        <family val="2"/>
      </rPr>
      <t>.</t>
    </r>
  </si>
  <si>
    <t>918.030.764,00</t>
  </si>
  <si>
    <t>124.421.864,00</t>
  </si>
  <si>
    <t>122.070.400,00</t>
  </si>
  <si>
    <t>115.628.340,00</t>
  </si>
  <si>
    <t>26.378.130,00</t>
  </si>
  <si>
    <t>33.184.000,00</t>
  </si>
  <si>
    <t>119.632.000,00</t>
  </si>
  <si>
    <t>106.810.530,00</t>
  </si>
  <si>
    <t>93.880.000,00</t>
  </si>
  <si>
    <t>119.643.500,00</t>
  </si>
  <si>
    <t>17.671.000,00</t>
  </si>
  <si>
    <t>35.311.000,00</t>
  </si>
  <si>
    <t>3.400.000,00</t>
  </si>
  <si>
    <r>
      <rPr>
        <sz val="6"/>
        <color rgb="FF000000"/>
        <rFont val="Arial Narrow"/>
        <family val="2"/>
      </rPr>
      <t xml:space="preserve">1.02.06.1.02.07.01.15
</t>
    </r>
    <r>
      <rPr>
        <sz val="6"/>
        <color rgb="FF000000"/>
        <rFont val="Arial Narrow"/>
        <family val="2"/>
      </rPr>
      <t>.001.</t>
    </r>
  </si>
  <si>
    <t>192.060.000,00</t>
  </si>
  <si>
    <t>16.957.900,00</t>
  </si>
  <si>
    <t>4.420.000,00</t>
  </si>
  <si>
    <t>44.802.000,00</t>
  </si>
  <si>
    <t>19.920.100,00</t>
  </si>
  <si>
    <t>14.482.000,00</t>
  </si>
  <si>
    <t>19.722.000,00</t>
  </si>
  <si>
    <t>19.111.000,00</t>
  </si>
  <si>
    <t>19.782.000,00</t>
  </si>
  <si>
    <t>14.021.000,00</t>
  </si>
  <si>
    <t>14.422.000,00</t>
  </si>
  <si>
    <r>
      <rPr>
        <sz val="6"/>
        <color rgb="FF000000"/>
        <rFont val="Arial Narrow"/>
        <family val="2"/>
      </rPr>
      <t xml:space="preserve">1.02.06.1.02.07.01.15
</t>
    </r>
    <r>
      <rPr>
        <sz val="6"/>
        <color rgb="FF000000"/>
        <rFont val="Arial Narrow"/>
        <family val="2"/>
      </rPr>
      <t>.002.</t>
    </r>
  </si>
  <si>
    <t>143.680.000,00</t>
  </si>
  <si>
    <t>959.940,00</t>
  </si>
  <si>
    <t>3.058.030,00</t>
  </si>
  <si>
    <t>130.530,00</t>
  </si>
  <si>
    <t>85.810.000,00</t>
  </si>
  <si>
    <t>53.721.500,00</t>
  </si>
  <si>
    <r>
      <rPr>
        <sz val="6"/>
        <color rgb="FF000000"/>
        <rFont val="Arial Narrow"/>
        <family val="2"/>
      </rPr>
      <t xml:space="preserve">1.02.06.1.02.07.01.15
</t>
    </r>
    <r>
      <rPr>
        <sz val="6"/>
        <color rgb="FF000000"/>
        <rFont val="Arial Narrow"/>
        <family val="2"/>
      </rPr>
      <t>.003.</t>
    </r>
  </si>
  <si>
    <t>95.349.764,00</t>
  </si>
  <si>
    <r>
      <rPr>
        <sz val="6"/>
        <color rgb="FF000000"/>
        <rFont val="Arial Narrow"/>
        <family val="2"/>
      </rPr>
      <t xml:space="preserve">1.02.06.1.02.07.01.15
</t>
    </r>
    <r>
      <rPr>
        <sz val="6"/>
        <color rgb="FF000000"/>
        <rFont val="Arial Narrow"/>
        <family val="2"/>
      </rPr>
      <t>.004.</t>
    </r>
  </si>
  <si>
    <t>180.000.000,00</t>
  </si>
  <si>
    <t>8.714.200,00</t>
  </si>
  <si>
    <t>60.620.400,00</t>
  </si>
  <si>
    <t>50.623.400,00</t>
  </si>
  <si>
    <t>59.542.000,00</t>
  </si>
  <si>
    <t>250.000,00</t>
  </si>
  <si>
    <r>
      <rPr>
        <sz val="6"/>
        <color rgb="FF000000"/>
        <rFont val="Arial Narrow"/>
        <family val="2"/>
      </rPr>
      <t xml:space="preserve">1.02.06.1.02.07.01.15
</t>
    </r>
    <r>
      <rPr>
        <sz val="6"/>
        <color rgb="FF000000"/>
        <rFont val="Arial Narrow"/>
        <family val="2"/>
      </rPr>
      <t>.005.</t>
    </r>
  </si>
  <si>
    <t>104.499.000,00</t>
  </si>
  <si>
    <t>49.610.000,00</t>
  </si>
  <si>
    <t>20.889.000,00</t>
  </si>
  <si>
    <r>
      <rPr>
        <sz val="6"/>
        <color rgb="FF000000"/>
        <rFont val="Arial Narrow"/>
        <family val="2"/>
      </rPr>
      <t xml:space="preserve">1.02.06.1.02.07.01.15
</t>
    </r>
    <r>
      <rPr>
        <sz val="6"/>
        <color rgb="FF000000"/>
        <rFont val="Arial Narrow"/>
        <family val="2"/>
      </rPr>
      <t>.006.</t>
    </r>
  </si>
  <si>
    <t>48.738.000,00</t>
  </si>
  <si>
    <t>24.111.000,00</t>
  </si>
  <si>
    <t>24.627.000,00</t>
  </si>
  <si>
    <r>
      <rPr>
        <sz val="7"/>
        <color rgb="FF000000"/>
        <rFont val="Arial Narrow"/>
        <family val="2"/>
      </rPr>
      <t>Halaman</t>
    </r>
    <r>
      <rPr>
        <sz val="7"/>
        <color rgb="FF000000"/>
        <rFont val="Times New Roman"/>
        <family val="1"/>
      </rPr>
      <t xml:space="preserve"> </t>
    </r>
    <r>
      <rPr>
        <sz val="7"/>
        <color rgb="FF000000"/>
        <rFont val="Arial Narrow"/>
        <family val="2"/>
      </rPr>
      <t>:</t>
    </r>
    <r>
      <rPr>
        <sz val="7"/>
        <color rgb="FF000000"/>
        <rFont val="Times New Roman"/>
        <family val="1"/>
      </rPr>
      <t xml:space="preserve"> </t>
    </r>
    <r>
      <rPr>
        <sz val="7"/>
        <color rgb="FF000000"/>
        <rFont val="Arial Narrow"/>
        <family val="2"/>
      </rPr>
      <t>3</t>
    </r>
  </si>
  <si>
    <r>
      <rPr>
        <sz val="6"/>
        <color rgb="FF000000"/>
        <rFont val="Arial Narrow"/>
        <family val="2"/>
      </rPr>
      <t xml:space="preserve">1.02.06.1.02.07.01.15
</t>
    </r>
    <r>
      <rPr>
        <sz val="6"/>
        <color rgb="FF000000"/>
        <rFont val="Arial Narrow"/>
        <family val="2"/>
      </rPr>
      <t>.007.</t>
    </r>
  </si>
  <si>
    <t>153.704.000,00</t>
  </si>
  <si>
    <t>53.630.000,00</t>
  </si>
  <si>
    <t>15.843.000,00</t>
  </si>
  <si>
    <t>15.302.000,00</t>
  </si>
  <si>
    <t>26.189.000,00</t>
  </si>
  <si>
    <t>42.740.000,00</t>
  </si>
  <si>
    <r>
      <rPr>
        <b/>
        <sz val="6"/>
        <color rgb="FF000000"/>
        <rFont val="Arial Narrow"/>
        <family val="2"/>
      </rPr>
      <t xml:space="preserve">1.02.07.1.02.07.01.15
</t>
    </r>
    <r>
      <rPr>
        <b/>
        <sz val="6"/>
        <color rgb="FF000000"/>
        <rFont val="Arial Narrow"/>
        <family val="2"/>
      </rPr>
      <t>.</t>
    </r>
  </si>
  <si>
    <t>6.208.785.970,00</t>
  </si>
  <si>
    <t>1.947.114.500,00</t>
  </si>
  <si>
    <t>377.220.000,00</t>
  </si>
  <si>
    <t>1.124.061.470,00</t>
  </si>
  <si>
    <t>1.261.337.825,00</t>
  </si>
  <si>
    <t>1.009.252.175,00</t>
  </si>
  <si>
    <t>97.960.000,00</t>
  </si>
  <si>
    <r>
      <rPr>
        <sz val="6"/>
        <color rgb="FF000000"/>
        <rFont val="Arial Narrow"/>
        <family val="2"/>
      </rPr>
      <t xml:space="preserve">1.02.07.1.02.07.01.15
</t>
    </r>
    <r>
      <rPr>
        <sz val="6"/>
        <color rgb="FF000000"/>
        <rFont val="Arial Narrow"/>
        <family val="2"/>
      </rPr>
      <t>.001.</t>
    </r>
  </si>
  <si>
    <t>500.000.000,00</t>
  </si>
  <si>
    <t>29.924.000,00</t>
  </si>
  <si>
    <t>115.383.825,00</t>
  </si>
  <si>
    <t>354.692.175,00</t>
  </si>
  <si>
    <r>
      <rPr>
        <sz val="6"/>
        <color rgb="FF000000"/>
        <rFont val="Arial Narrow"/>
        <family val="2"/>
      </rPr>
      <t xml:space="preserve">1.02.07.1.02.07.01.15
</t>
    </r>
    <r>
      <rPr>
        <sz val="6"/>
        <color rgb="FF000000"/>
        <rFont val="Arial Narrow"/>
        <family val="2"/>
      </rPr>
      <t>.002.</t>
    </r>
  </si>
  <si>
    <t>800.000.000,00</t>
  </si>
  <si>
    <t>54.766.000,00</t>
  </si>
  <si>
    <t>188.634.000,00</t>
  </si>
  <si>
    <t>556.600.000,00</t>
  </si>
  <si>
    <r>
      <rPr>
        <sz val="6"/>
        <color rgb="FF000000"/>
        <rFont val="Arial Narrow"/>
        <family val="2"/>
      </rPr>
      <t xml:space="preserve">1.02.07.1.02.07.01.15
</t>
    </r>
    <r>
      <rPr>
        <sz val="6"/>
        <color rgb="FF000000"/>
        <rFont val="Arial Narrow"/>
        <family val="2"/>
      </rPr>
      <t>.003.</t>
    </r>
  </si>
  <si>
    <t>114.239.000,00</t>
  </si>
  <si>
    <t>4.397.000,00</t>
  </si>
  <si>
    <t>94.540.000,00</t>
  </si>
  <si>
    <r>
      <rPr>
        <sz val="6"/>
        <color rgb="FF000000"/>
        <rFont val="Arial Narrow"/>
        <family val="2"/>
      </rPr>
      <t xml:space="preserve">1.02.07.1.02.07.01.15
</t>
    </r>
    <r>
      <rPr>
        <sz val="6"/>
        <color rgb="FF000000"/>
        <rFont val="Arial Narrow"/>
        <family val="2"/>
      </rPr>
      <t>.004.</t>
    </r>
  </si>
  <si>
    <t>342.608.000,00</t>
  </si>
  <si>
    <t>21.318.000,00</t>
  </si>
  <si>
    <t>221.290.000,00</t>
  </si>
  <si>
    <t>100.000.000,00</t>
  </si>
  <si>
    <r>
      <rPr>
        <sz val="6"/>
        <color rgb="FF000000"/>
        <rFont val="Arial Narrow"/>
        <family val="2"/>
      </rPr>
      <t xml:space="preserve">1.02.07.1.02.07.01.15
</t>
    </r>
    <r>
      <rPr>
        <sz val="6"/>
        <color rgb="FF000000"/>
        <rFont val="Arial Narrow"/>
        <family val="2"/>
      </rPr>
      <t>.005.</t>
    </r>
  </si>
  <si>
    <t>1.338.337.000,00</t>
  </si>
  <si>
    <t>213.347.000,00</t>
  </si>
  <si>
    <t>318.560.000,00</t>
  </si>
  <si>
    <t>120.710.000,00</t>
  </si>
  <si>
    <r>
      <rPr>
        <sz val="6"/>
        <color rgb="FF000000"/>
        <rFont val="Arial Narrow"/>
        <family val="2"/>
      </rPr>
      <t xml:space="preserve">1.02.07.1.02.07.01.15
</t>
    </r>
    <r>
      <rPr>
        <sz val="6"/>
        <color rgb="FF000000"/>
        <rFont val="Arial Narrow"/>
        <family val="2"/>
      </rPr>
      <t>.006.</t>
    </r>
  </si>
  <si>
    <t>1.053.609.470,00</t>
  </si>
  <si>
    <t>28.514.000,00</t>
  </si>
  <si>
    <t>601.695.470,00</t>
  </si>
  <si>
    <t>423.400.000,00</t>
  </si>
  <si>
    <r>
      <rPr>
        <sz val="6"/>
        <color rgb="FF000000"/>
        <rFont val="Arial Narrow"/>
        <family val="2"/>
      </rPr>
      <t xml:space="preserve">1.02.07.1.02.07.01.15
</t>
    </r>
    <r>
      <rPr>
        <sz val="6"/>
        <color rgb="FF000000"/>
        <rFont val="Arial Narrow"/>
        <family val="2"/>
      </rPr>
      <t>.007.</t>
    </r>
  </si>
  <si>
    <t>1.489.292.500,00</t>
  </si>
  <si>
    <r>
      <rPr>
        <sz val="6"/>
        <color rgb="FF000000"/>
        <rFont val="Arial Narrow"/>
        <family val="2"/>
      </rPr>
      <t xml:space="preserve">1.02.07.1.02.07.01.15
</t>
    </r>
    <r>
      <rPr>
        <sz val="6"/>
        <color rgb="FF000000"/>
        <rFont val="Arial Narrow"/>
        <family val="2"/>
      </rPr>
      <t>.008.</t>
    </r>
  </si>
  <si>
    <t>76.112.000,00</t>
  </si>
  <si>
    <t>21.849.000,00</t>
  </si>
  <si>
    <t>54.263.000,00</t>
  </si>
  <si>
    <r>
      <rPr>
        <sz val="6"/>
        <color rgb="FF000000"/>
        <rFont val="Arial Narrow"/>
        <family val="2"/>
      </rPr>
      <t xml:space="preserve">1.02.07.1.02.07.01.15
</t>
    </r>
    <r>
      <rPr>
        <sz val="6"/>
        <color rgb="FF000000"/>
        <rFont val="Arial Narrow"/>
        <family val="2"/>
      </rPr>
      <t>.009.</t>
    </r>
  </si>
  <si>
    <t>494.588.000,00</t>
  </si>
  <si>
    <t>72.802.000,00</t>
  </si>
  <si>
    <t>85.826.000,00</t>
  </si>
  <si>
    <t>335.960.000,00</t>
  </si>
  <si>
    <r>
      <rPr>
        <b/>
        <sz val="6"/>
        <color rgb="FF000000"/>
        <rFont val="Arial Narrow"/>
        <family val="2"/>
      </rPr>
      <t xml:space="preserve">1.02.07.1.02.07.01.16
</t>
    </r>
    <r>
      <rPr>
        <b/>
        <sz val="6"/>
        <color rgb="FF000000"/>
        <rFont val="Arial Narrow"/>
        <family val="2"/>
      </rPr>
      <t>.</t>
    </r>
  </si>
  <si>
    <r>
      <rPr>
        <b/>
        <sz val="6"/>
        <color rgb="FF000000"/>
        <rFont val="Arial Narrow"/>
        <family val="2"/>
      </rPr>
      <t>Program</t>
    </r>
    <r>
      <rPr>
        <b/>
        <sz val="6"/>
        <color rgb="FF000000"/>
        <rFont val="Times New Roman"/>
        <family val="1"/>
      </rPr>
      <t xml:space="preserve"> </t>
    </r>
    <r>
      <rPr>
        <b/>
        <sz val="6"/>
        <color rgb="FF000000"/>
        <rFont val="Arial Narrow"/>
        <family val="2"/>
      </rPr>
      <t>Pembinaan</t>
    </r>
    <r>
      <rPr>
        <b/>
        <sz val="6"/>
        <color rgb="FF000000"/>
        <rFont val="Times New Roman"/>
        <family val="1"/>
      </rPr>
      <t xml:space="preserve"> </t>
    </r>
    <r>
      <rPr>
        <b/>
        <sz val="6"/>
        <color rgb="FF000000"/>
        <rFont val="Arial Narrow"/>
        <family val="2"/>
      </rPr>
      <t>Dan</t>
    </r>
    <r>
      <rPr>
        <b/>
        <sz val="6"/>
        <color rgb="FF000000"/>
        <rFont val="Times New Roman"/>
        <family val="1"/>
      </rPr>
      <t xml:space="preserve"> </t>
    </r>
    <r>
      <rPr>
        <b/>
        <sz val="6"/>
        <color rgb="FF000000"/>
        <rFont val="Arial Narrow"/>
        <family val="2"/>
      </rPr>
      <t>Pemberdayaan</t>
    </r>
    <r>
      <rPr>
        <b/>
        <sz val="6"/>
        <color rgb="FF000000"/>
        <rFont val="Times New Roman"/>
        <family val="1"/>
      </rPr>
      <t xml:space="preserve"> </t>
    </r>
    <r>
      <rPr>
        <b/>
        <sz val="6"/>
        <color rgb="FF000000"/>
        <rFont val="Arial Narrow"/>
        <family val="2"/>
      </rPr>
      <t>Lembaga</t>
    </r>
    <r>
      <rPr>
        <b/>
        <sz val="6"/>
        <color rgb="FF000000"/>
        <rFont val="Times New Roman"/>
        <family val="1"/>
      </rPr>
      <t xml:space="preserve"> </t>
    </r>
    <r>
      <rPr>
        <b/>
        <sz val="6"/>
        <color rgb="FF000000"/>
        <rFont val="Arial Narrow"/>
        <family val="2"/>
      </rPr>
      <t>Di</t>
    </r>
    <r>
      <rPr>
        <b/>
        <sz val="6"/>
        <color rgb="FF000000"/>
        <rFont val="Times New Roman"/>
        <family val="1"/>
      </rPr>
      <t xml:space="preserve"> </t>
    </r>
    <r>
      <rPr>
        <b/>
        <sz val="6"/>
        <color rgb="FF000000"/>
        <rFont val="Arial Narrow"/>
        <family val="2"/>
      </rPr>
      <t>Desa</t>
    </r>
  </si>
  <si>
    <t>5.340.578.192,00</t>
  </si>
  <si>
    <t>70.954.000,00</t>
  </si>
  <si>
    <t>1.846.160.861,00</t>
  </si>
  <si>
    <t>1.920.359.522,00</t>
  </si>
  <si>
    <t>918.218.689,00</t>
  </si>
  <si>
    <t>56.038.947,00</t>
  </si>
  <si>
    <t>156.158.350,00</t>
  </si>
  <si>
    <t>360.711.800,00</t>
  </si>
  <si>
    <t>7.500.000,00</t>
  </si>
  <si>
    <t>4.476.023,00</t>
  </si>
  <si>
    <r>
      <rPr>
        <sz val="6"/>
        <color rgb="FF000000"/>
        <rFont val="Arial Narrow"/>
        <family val="2"/>
      </rPr>
      <t xml:space="preserve">1.02.07.1.02.07.01.16
</t>
    </r>
    <r>
      <rPr>
        <sz val="6"/>
        <color rgb="FF000000"/>
        <rFont val="Arial Narrow"/>
        <family val="2"/>
      </rPr>
      <t>.001.</t>
    </r>
  </si>
  <si>
    <t>600.000.000,00</t>
  </si>
  <si>
    <t>143.451.078,00</t>
  </si>
  <si>
    <t>306.548.922,00</t>
  </si>
  <si>
    <t>150.000.000,00</t>
  </si>
  <si>
    <r>
      <rPr>
        <sz val="6"/>
        <color rgb="FF000000"/>
        <rFont val="Arial Narrow"/>
        <family val="2"/>
      </rPr>
      <t xml:space="preserve">1.02.07.1.02.07.01.16
</t>
    </r>
    <r>
      <rPr>
        <sz val="6"/>
        <color rgb="FF000000"/>
        <rFont val="Arial Narrow"/>
        <family val="2"/>
      </rPr>
      <t>.002.</t>
    </r>
  </si>
  <si>
    <t>234.752.800,00</t>
  </si>
  <si>
    <t>54.130.000,00</t>
  </si>
  <si>
    <t>180.622.800,00</t>
  </si>
  <si>
    <r>
      <rPr>
        <sz val="6"/>
        <color rgb="FF000000"/>
        <rFont val="Arial Narrow"/>
        <family val="2"/>
      </rPr>
      <t xml:space="preserve">1.02.07.1.02.07.01.16
</t>
    </r>
    <r>
      <rPr>
        <sz val="6"/>
        <color rgb="FF000000"/>
        <rFont val="Arial Narrow"/>
        <family val="2"/>
      </rPr>
      <t>.003.</t>
    </r>
  </si>
  <si>
    <t>254.785.000,00</t>
  </si>
  <si>
    <t>135.025.650,00</t>
  </si>
  <si>
    <t>119.759.350,00</t>
  </si>
  <si>
    <r>
      <rPr>
        <sz val="6"/>
        <color rgb="FF000000"/>
        <rFont val="Arial Narrow"/>
        <family val="2"/>
      </rPr>
      <t xml:space="preserve">1.02.07.1.02.07.01.16
</t>
    </r>
    <r>
      <rPr>
        <sz val="6"/>
        <color rgb="FF000000"/>
        <rFont val="Arial Narrow"/>
        <family val="2"/>
      </rPr>
      <t>.004.</t>
    </r>
  </si>
  <si>
    <t>774.238.800,00</t>
  </si>
  <si>
    <r>
      <rPr>
        <sz val="6"/>
        <color rgb="FF000000"/>
        <rFont val="Arial Narrow"/>
        <family val="2"/>
      </rPr>
      <t xml:space="preserve">1.02.07.1.02.07.01.16
</t>
    </r>
    <r>
      <rPr>
        <sz val="6"/>
        <color rgb="FF000000"/>
        <rFont val="Arial Narrow"/>
        <family val="2"/>
      </rPr>
      <t>.006.</t>
    </r>
  </si>
  <si>
    <t>1.042.347.368,00</t>
  </si>
  <si>
    <t>276.759.368,00</t>
  </si>
  <si>
    <t>755.338.000,00</t>
  </si>
  <si>
    <t>2.750.000,00</t>
  </si>
  <si>
    <r>
      <rPr>
        <sz val="6"/>
        <color rgb="FF000000"/>
        <rFont val="Arial Narrow"/>
        <family val="2"/>
      </rPr>
      <t xml:space="preserve">1.02.07.1.02.07.01.16
</t>
    </r>
    <r>
      <rPr>
        <sz val="6"/>
        <color rgb="FF000000"/>
        <rFont val="Arial Narrow"/>
        <family val="2"/>
      </rPr>
      <t>.007.</t>
    </r>
  </si>
  <si>
    <t>1.429.357.562,00</t>
  </si>
  <si>
    <t>62.754.000,00</t>
  </si>
  <si>
    <t>570.490.962,00</t>
  </si>
  <si>
    <t>792.312.600,00</t>
  </si>
  <si>
    <t>3.800.000,00</t>
  </si>
  <si>
    <r>
      <rPr>
        <sz val="6"/>
        <color rgb="FF000000"/>
        <rFont val="Arial Narrow"/>
        <family val="2"/>
      </rPr>
      <t xml:space="preserve">1.02.07.1.02.07.01.16
</t>
    </r>
    <r>
      <rPr>
        <sz val="6"/>
        <color rgb="FF000000"/>
        <rFont val="Arial Narrow"/>
        <family val="2"/>
      </rPr>
      <t>.008.</t>
    </r>
  </si>
  <si>
    <t>313.704.600,00</t>
  </si>
  <si>
    <t>3.200.000,00</t>
  </si>
  <si>
    <t>2.282.235,00</t>
  </si>
  <si>
    <t>188.435.000,00</t>
  </si>
  <si>
    <t>53.299.365,00</t>
  </si>
  <si>
    <t>36.399.000,00</t>
  </si>
  <si>
    <t>30.089.000,00</t>
  </si>
  <si>
    <r>
      <rPr>
        <sz val="6"/>
        <color rgb="FF000000"/>
        <rFont val="Arial Narrow"/>
        <family val="2"/>
      </rPr>
      <t xml:space="preserve">1.02.07.1.02.07.01.16
</t>
    </r>
    <r>
      <rPr>
        <sz val="6"/>
        <color rgb="FF000000"/>
        <rFont val="Arial Narrow"/>
        <family val="2"/>
      </rPr>
      <t>.009.</t>
    </r>
  </si>
  <si>
    <t>546.804.062,00</t>
  </si>
  <si>
    <t>5.000.000,00</t>
  </si>
  <si>
    <t>1.650.000,00</t>
  </si>
  <si>
    <t>534.078.039,00</t>
  </si>
  <si>
    <t>1.600.000,00</t>
  </si>
  <si>
    <r>
      <rPr>
        <sz val="6"/>
        <color rgb="FF000000"/>
        <rFont val="Arial Narrow"/>
        <family val="2"/>
      </rPr>
      <t xml:space="preserve">1.02.07.1.02.07.01.16
</t>
    </r>
    <r>
      <rPr>
        <sz val="6"/>
        <color rgb="FF000000"/>
        <rFont val="Arial Narrow"/>
        <family val="2"/>
      </rPr>
      <t>.010.</t>
    </r>
  </si>
  <si>
    <t>144.588.000,00</t>
  </si>
  <si>
    <t>77.288.418,00</t>
  </si>
  <si>
    <t>66.160.000,00</t>
  </si>
  <si>
    <t>1.139.582,00</t>
  </si>
  <si>
    <r>
      <rPr>
        <b/>
        <sz val="6"/>
        <color rgb="FF000000"/>
        <rFont val="Arial Narrow"/>
        <family val="2"/>
      </rPr>
      <t>Jumlah</t>
    </r>
    <r>
      <rPr>
        <b/>
        <sz val="6"/>
        <color rgb="FF000000"/>
        <rFont val="Times New Roman"/>
        <family val="1"/>
      </rPr>
      <t xml:space="preserve"> </t>
    </r>
    <r>
      <rPr>
        <b/>
        <sz val="6"/>
        <color rgb="FF000000"/>
        <rFont val="Arial Narrow"/>
        <family val="2"/>
      </rPr>
      <t>alokasi</t>
    </r>
    <r>
      <rPr>
        <b/>
        <sz val="6"/>
        <color rgb="FF000000"/>
        <rFont val="Times New Roman"/>
        <family val="1"/>
      </rPr>
      <t xml:space="preserve"> </t>
    </r>
    <r>
      <rPr>
        <b/>
        <sz val="6"/>
        <color rgb="FF000000"/>
        <rFont val="Arial Narrow"/>
        <family val="2"/>
      </rPr>
      <t>belanja</t>
    </r>
    <r>
      <rPr>
        <b/>
        <sz val="6"/>
        <color rgb="FF000000"/>
        <rFont val="Times New Roman"/>
        <family val="1"/>
      </rPr>
      <t xml:space="preserve"> </t>
    </r>
    <r>
      <rPr>
        <b/>
        <sz val="6"/>
        <color rgb="FF000000"/>
        <rFont val="Arial Narrow"/>
        <family val="2"/>
      </rPr>
      <t>langsung</t>
    </r>
    <r>
      <rPr>
        <b/>
        <sz val="6"/>
        <color rgb="FF000000"/>
        <rFont val="Times New Roman"/>
        <family val="1"/>
      </rPr>
      <t xml:space="preserve"> </t>
    </r>
    <r>
      <rPr>
        <b/>
        <sz val="6"/>
        <color rgb="FF000000"/>
        <rFont val="Arial Narrow"/>
        <family val="2"/>
      </rPr>
      <t>per</t>
    </r>
    <r>
      <rPr>
        <b/>
        <sz val="6"/>
        <color rgb="FF000000"/>
        <rFont val="Times New Roman"/>
        <family val="1"/>
      </rPr>
      <t xml:space="preserve"> </t>
    </r>
    <r>
      <rPr>
        <b/>
        <sz val="6"/>
        <color rgb="FF000000"/>
        <rFont val="Arial Narrow"/>
        <family val="2"/>
      </rPr>
      <t>bulan</t>
    </r>
  </si>
  <si>
    <r>
      <rPr>
        <b/>
        <sz val="6"/>
        <color rgb="FF000000"/>
        <rFont val="Arial Narrow"/>
        <family val="2"/>
      </rPr>
      <t>Jumlah</t>
    </r>
    <r>
      <rPr>
        <b/>
        <sz val="6"/>
        <color rgb="FF000000"/>
        <rFont val="Times New Roman"/>
        <family val="1"/>
      </rPr>
      <t xml:space="preserve"> </t>
    </r>
    <r>
      <rPr>
        <b/>
        <sz val="6"/>
        <color rgb="FF000000"/>
        <rFont val="Arial Narrow"/>
        <family val="2"/>
      </rPr>
      <t>alokasi</t>
    </r>
    <r>
      <rPr>
        <b/>
        <sz val="6"/>
        <color rgb="FF000000"/>
        <rFont val="Times New Roman"/>
        <family val="1"/>
      </rPr>
      <t xml:space="preserve"> </t>
    </r>
    <r>
      <rPr>
        <b/>
        <sz val="6"/>
        <color rgb="FF000000"/>
        <rFont val="Arial Narrow"/>
        <family val="2"/>
      </rPr>
      <t>belanja</t>
    </r>
    <r>
      <rPr>
        <b/>
        <sz val="6"/>
        <color rgb="FF000000"/>
        <rFont val="Times New Roman"/>
        <family val="1"/>
      </rPr>
      <t xml:space="preserve"> </t>
    </r>
    <r>
      <rPr>
        <b/>
        <sz val="6"/>
        <color rgb="FF000000"/>
        <rFont val="Arial Narrow"/>
        <family val="2"/>
      </rPr>
      <t>langsung</t>
    </r>
    <r>
      <rPr>
        <b/>
        <sz val="6"/>
        <color rgb="FF000000"/>
        <rFont val="Times New Roman"/>
        <family val="1"/>
      </rPr>
      <t xml:space="preserve"> </t>
    </r>
    <r>
      <rPr>
        <b/>
        <sz val="6"/>
        <color rgb="FF000000"/>
        <rFont val="Arial Narrow"/>
        <family val="2"/>
      </rPr>
      <t>per</t>
    </r>
    <r>
      <rPr>
        <b/>
        <sz val="6"/>
        <color rgb="FF000000"/>
        <rFont val="Times New Roman"/>
        <family val="1"/>
      </rPr>
      <t xml:space="preserve"> </t>
    </r>
    <r>
      <rPr>
        <b/>
        <sz val="6"/>
        <color rgb="FF000000"/>
        <rFont val="Arial Narrow"/>
        <family val="2"/>
      </rPr>
      <t>triwulan</t>
    </r>
  </si>
  <si>
    <t>9.909.716.126,00</t>
  </si>
  <si>
    <t>4.829.005.401,00</t>
  </si>
  <si>
    <t>1.676.439.615,00</t>
  </si>
  <si>
    <t>802.228.806,00</t>
  </si>
  <si>
    <r>
      <rPr>
        <b/>
        <sz val="6"/>
        <color rgb="FF000000"/>
        <rFont val="Arial Narrow"/>
        <family val="2"/>
      </rPr>
      <t>Sisa</t>
    </r>
    <r>
      <rPr>
        <b/>
        <sz val="6"/>
        <color rgb="FF000000"/>
        <rFont val="Times New Roman"/>
        <family val="1"/>
      </rPr>
      <t xml:space="preserve"> </t>
    </r>
    <r>
      <rPr>
        <b/>
        <sz val="6"/>
        <color rgb="FF000000"/>
        <rFont val="Arial Narrow"/>
        <family val="2"/>
      </rPr>
      <t>kas</t>
    </r>
    <r>
      <rPr>
        <b/>
        <sz val="6"/>
        <color rgb="FF000000"/>
        <rFont val="Times New Roman"/>
        <family val="1"/>
      </rPr>
      <t xml:space="preserve"> </t>
    </r>
    <r>
      <rPr>
        <b/>
        <sz val="6"/>
        <color rgb="FF000000"/>
        <rFont val="Arial Narrow"/>
        <family val="2"/>
      </rPr>
      <t>setelah</t>
    </r>
    <r>
      <rPr>
        <b/>
        <sz val="6"/>
        <color rgb="FF000000"/>
        <rFont val="Times New Roman"/>
        <family val="1"/>
      </rPr>
      <t xml:space="preserve"> </t>
    </r>
    <r>
      <rPr>
        <b/>
        <sz val="6"/>
        <color rgb="FF000000"/>
        <rFont val="Arial Narrow"/>
        <family val="2"/>
      </rPr>
      <t>dikurangi</t>
    </r>
    <r>
      <rPr>
        <b/>
        <sz val="6"/>
        <color rgb="FF000000"/>
        <rFont val="Times New Roman"/>
        <family val="1"/>
      </rPr>
      <t xml:space="preserve"> </t>
    </r>
    <r>
      <rPr>
        <b/>
        <sz val="6"/>
        <color rgb="FF000000"/>
        <rFont val="Arial Narrow"/>
        <family val="2"/>
      </rPr>
      <t>belanja</t>
    </r>
    <r>
      <rPr>
        <b/>
        <sz val="6"/>
        <color rgb="FF000000"/>
        <rFont val="Times New Roman"/>
        <family val="1"/>
      </rPr>
      <t xml:space="preserve"> </t>
    </r>
    <r>
      <rPr>
        <b/>
        <sz val="6"/>
        <color rgb="FF000000"/>
        <rFont val="Arial Narrow"/>
        <family val="2"/>
      </rPr>
      <t>langsung</t>
    </r>
    <r>
      <rPr>
        <b/>
        <sz val="6"/>
        <color rgb="FF000000"/>
        <rFont val="Times New Roman"/>
        <family val="1"/>
      </rPr>
      <t xml:space="preserve"> </t>
    </r>
    <r>
      <rPr>
        <b/>
        <sz val="6"/>
        <color rgb="FF000000"/>
        <rFont val="Arial Narrow"/>
        <family val="2"/>
      </rPr>
      <t>per</t>
    </r>
    <r>
      <rPr>
        <b/>
        <sz val="6"/>
        <color rgb="FF000000"/>
        <rFont val="Times New Roman"/>
        <family val="1"/>
      </rPr>
      <t xml:space="preserve"> </t>
    </r>
    <r>
      <rPr>
        <b/>
        <sz val="6"/>
        <color rgb="FF000000"/>
        <rFont val="Arial Narrow"/>
        <family val="2"/>
      </rPr>
      <t>triwulan</t>
    </r>
  </si>
  <si>
    <t>(17.214.989.948,00)</t>
  </si>
  <si>
    <t>(9.909.116.126,00)</t>
  </si>
  <si>
    <t>(4.828.405.401,00)</t>
  </si>
  <si>
    <t>(1.675.839.615,00)</t>
  </si>
  <si>
    <t>(801.628.806,00)</t>
  </si>
  <si>
    <r>
      <rPr>
        <b/>
        <sz val="6"/>
        <color rgb="FF000000"/>
        <rFont val="Arial Narrow"/>
        <family val="2"/>
      </rPr>
      <t>Jumlah</t>
    </r>
    <r>
      <rPr>
        <b/>
        <sz val="6"/>
        <color rgb="FF000000"/>
        <rFont val="Times New Roman"/>
        <family val="1"/>
      </rPr>
      <t xml:space="preserve"> </t>
    </r>
    <r>
      <rPr>
        <b/>
        <sz val="6"/>
        <color rgb="FF000000"/>
        <rFont val="Arial Narrow"/>
        <family val="2"/>
      </rPr>
      <t>alokasi</t>
    </r>
    <r>
      <rPr>
        <b/>
        <sz val="6"/>
        <color rgb="FF000000"/>
        <rFont val="Times New Roman"/>
        <family val="1"/>
      </rPr>
      <t xml:space="preserve"> </t>
    </r>
    <r>
      <rPr>
        <b/>
        <sz val="6"/>
        <color rgb="FF000000"/>
        <rFont val="Arial Narrow"/>
        <family val="2"/>
      </rPr>
      <t>belanja</t>
    </r>
    <r>
      <rPr>
        <b/>
        <sz val="6"/>
        <color rgb="FF000000"/>
        <rFont val="Times New Roman"/>
        <family val="1"/>
      </rPr>
      <t xml:space="preserve"> </t>
    </r>
    <r>
      <rPr>
        <b/>
        <sz val="6"/>
        <color rgb="FF000000"/>
        <rFont val="Arial Narrow"/>
        <family val="2"/>
      </rPr>
      <t>tidak</t>
    </r>
    <r>
      <rPr>
        <b/>
        <sz val="6"/>
        <color rgb="FF000000"/>
        <rFont val="Times New Roman"/>
        <family val="1"/>
      </rPr>
      <t xml:space="preserve"> </t>
    </r>
    <r>
      <rPr>
        <b/>
        <sz val="6"/>
        <color rgb="FF000000"/>
        <rFont val="Arial Narrow"/>
        <family val="2"/>
      </rPr>
      <t>langsung</t>
    </r>
    <r>
      <rPr>
        <b/>
        <sz val="6"/>
        <color rgb="FF000000"/>
        <rFont val="Times New Roman"/>
        <family val="1"/>
      </rPr>
      <t xml:space="preserve"> </t>
    </r>
    <r>
      <rPr>
        <b/>
        <sz val="6"/>
        <color rgb="FF000000"/>
        <rFont val="Arial Narrow"/>
        <family val="2"/>
      </rPr>
      <t>dan</t>
    </r>
    <r>
      <rPr>
        <b/>
        <sz val="6"/>
        <color rgb="FF000000"/>
        <rFont val="Times New Roman"/>
        <family val="1"/>
      </rPr>
      <t xml:space="preserve"> </t>
    </r>
    <r>
      <rPr>
        <b/>
        <sz val="6"/>
        <color rgb="FF000000"/>
        <rFont val="Arial Narrow"/>
        <family val="2"/>
      </rPr>
      <t>belanja</t>
    </r>
    <r>
      <rPr>
        <b/>
        <sz val="6"/>
        <color rgb="FF000000"/>
        <rFont val="Times New Roman"/>
        <family val="1"/>
      </rPr>
      <t xml:space="preserve"> </t>
    </r>
    <r>
      <rPr>
        <b/>
        <sz val="6"/>
        <color rgb="FF000000"/>
        <rFont val="Arial Narrow"/>
        <family val="2"/>
      </rPr>
      <t>langsung</t>
    </r>
  </si>
  <si>
    <t>37.166.920.283,00</t>
  </si>
  <si>
    <t>14.207.116.436,00</t>
  </si>
  <si>
    <t>11.886.334.803,00</t>
  </si>
  <si>
    <t>5.973.839.925,00</t>
  </si>
  <si>
    <t>5.099.629.119,00</t>
  </si>
  <si>
    <r>
      <rPr>
        <b/>
        <sz val="6"/>
        <color rgb="FF000000"/>
        <rFont val="Arial Narrow"/>
        <family val="2"/>
      </rPr>
      <t>Sisa</t>
    </r>
    <r>
      <rPr>
        <b/>
        <sz val="6"/>
        <color rgb="FF000000"/>
        <rFont val="Times New Roman"/>
        <family val="1"/>
      </rPr>
      <t xml:space="preserve"> </t>
    </r>
    <r>
      <rPr>
        <b/>
        <sz val="6"/>
        <color rgb="FF000000"/>
        <rFont val="Arial Narrow"/>
        <family val="2"/>
      </rPr>
      <t>kas</t>
    </r>
    <r>
      <rPr>
        <b/>
        <sz val="6"/>
        <color rgb="FF000000"/>
        <rFont val="Times New Roman"/>
        <family val="1"/>
      </rPr>
      <t xml:space="preserve"> </t>
    </r>
    <r>
      <rPr>
        <b/>
        <sz val="6"/>
        <color rgb="FF000000"/>
        <rFont val="Arial Narrow"/>
        <family val="2"/>
      </rPr>
      <t>setalah</t>
    </r>
    <r>
      <rPr>
        <b/>
        <sz val="6"/>
        <color rgb="FF000000"/>
        <rFont val="Times New Roman"/>
        <family val="1"/>
      </rPr>
      <t xml:space="preserve"> </t>
    </r>
    <r>
      <rPr>
        <b/>
        <sz val="6"/>
        <color rgb="FF000000"/>
        <rFont val="Arial Narrow"/>
        <family val="2"/>
      </rPr>
      <t>dikurangi</t>
    </r>
    <r>
      <rPr>
        <b/>
        <sz val="6"/>
        <color rgb="FF000000"/>
        <rFont val="Times New Roman"/>
        <family val="1"/>
      </rPr>
      <t xml:space="preserve"> </t>
    </r>
    <r>
      <rPr>
        <b/>
        <sz val="6"/>
        <color rgb="FF000000"/>
        <rFont val="Arial Narrow"/>
        <family val="2"/>
      </rPr>
      <t>belanja</t>
    </r>
    <r>
      <rPr>
        <b/>
        <sz val="6"/>
        <color rgb="FF000000"/>
        <rFont val="Times New Roman"/>
        <family val="1"/>
      </rPr>
      <t xml:space="preserve"> </t>
    </r>
    <r>
      <rPr>
        <b/>
        <sz val="6"/>
        <color rgb="FF000000"/>
        <rFont val="Arial Narrow"/>
        <family val="2"/>
      </rPr>
      <t>tidak</t>
    </r>
    <r>
      <rPr>
        <b/>
        <sz val="6"/>
        <color rgb="FF000000"/>
        <rFont val="Times New Roman"/>
        <family val="1"/>
      </rPr>
      <t xml:space="preserve"> </t>
    </r>
    <r>
      <rPr>
        <b/>
        <sz val="6"/>
        <color rgb="FF000000"/>
        <rFont val="Arial Narrow"/>
        <family val="2"/>
      </rPr>
      <t>langsung</t>
    </r>
    <r>
      <rPr>
        <b/>
        <sz val="6"/>
        <color rgb="FF000000"/>
        <rFont val="Times New Roman"/>
        <family val="1"/>
      </rPr>
      <t xml:space="preserve"> </t>
    </r>
    <r>
      <rPr>
        <b/>
        <sz val="6"/>
        <color rgb="FF000000"/>
        <rFont val="Arial Narrow"/>
        <family val="2"/>
      </rPr>
      <t>dan</t>
    </r>
    <r>
      <rPr>
        <b/>
        <sz val="6"/>
        <color rgb="FF000000"/>
        <rFont val="Times New Roman"/>
        <family val="1"/>
      </rPr>
      <t xml:space="preserve"> </t>
    </r>
    <r>
      <rPr>
        <b/>
        <sz val="6"/>
        <color rgb="FF000000"/>
        <rFont val="Arial Narrow"/>
        <family val="2"/>
      </rPr>
      <t>belanja</t>
    </r>
    <r>
      <rPr>
        <b/>
        <sz val="6"/>
        <color rgb="FF000000"/>
        <rFont val="Times New Roman"/>
        <family val="1"/>
      </rPr>
      <t xml:space="preserve"> </t>
    </r>
    <r>
      <rPr>
        <b/>
        <sz val="6"/>
        <color rgb="FF000000"/>
        <rFont val="Arial Narrow"/>
        <family val="2"/>
      </rPr>
      <t>langsung</t>
    </r>
  </si>
  <si>
    <t>(37.164.520.283,00)</t>
  </si>
  <si>
    <t>(14.206.516.436,00)</t>
  </si>
  <si>
    <t>(11.885.734.803,00)</t>
  </si>
  <si>
    <t>(5.973.239.925,00)</t>
  </si>
  <si>
    <t>(5.099.029.119,00)</t>
  </si>
  <si>
    <r>
      <rPr>
        <sz val="7"/>
        <color rgb="FF000000"/>
        <rFont val="Arial Narrow"/>
        <family val="2"/>
      </rPr>
      <t>Halaman</t>
    </r>
    <r>
      <rPr>
        <sz val="7"/>
        <color rgb="FF000000"/>
        <rFont val="Times New Roman"/>
        <family val="1"/>
      </rPr>
      <t xml:space="preserve"> </t>
    </r>
    <r>
      <rPr>
        <sz val="7"/>
        <color rgb="FF000000"/>
        <rFont val="Arial Narrow"/>
        <family val="2"/>
      </rPr>
      <t>:</t>
    </r>
    <r>
      <rPr>
        <sz val="7"/>
        <color rgb="FF000000"/>
        <rFont val="Times New Roman"/>
        <family val="1"/>
      </rPr>
      <t xml:space="preserve"> </t>
    </r>
    <r>
      <rPr>
        <sz val="7"/>
        <color rgb="FF000000"/>
        <rFont val="Arial Narrow"/>
        <family val="2"/>
      </rPr>
      <t>4</t>
    </r>
  </si>
  <si>
    <r>
      <rPr>
        <b/>
        <sz val="7"/>
        <color rgb="FF000000"/>
        <rFont val="Arial Narrow"/>
        <family val="2"/>
      </rPr>
      <t>Pengguna</t>
    </r>
    <r>
      <rPr>
        <b/>
        <sz val="7"/>
        <color rgb="FF000000"/>
        <rFont val="Times New Roman"/>
        <family val="1"/>
      </rPr>
      <t xml:space="preserve"> </t>
    </r>
    <r>
      <rPr>
        <b/>
        <sz val="7"/>
        <color rgb="FF000000"/>
        <rFont val="Arial Narrow"/>
        <family val="2"/>
      </rPr>
      <t>Anggaran,</t>
    </r>
  </si>
  <si>
    <r>
      <rPr>
        <sz val="7"/>
        <color rgb="FF000000"/>
        <rFont val="Arial Narrow"/>
        <family val="2"/>
      </rPr>
      <t>Pekanbaru,</t>
    </r>
    <r>
      <rPr>
        <sz val="7"/>
        <color rgb="FF000000"/>
        <rFont val="Times New Roman"/>
        <family val="1"/>
      </rPr>
      <t xml:space="preserve"> </t>
    </r>
    <r>
      <rPr>
        <sz val="7"/>
        <color rgb="FF000000"/>
        <rFont val="Arial Narrow"/>
        <family val="2"/>
      </rPr>
      <t>Pekanbaru,</t>
    </r>
    <r>
      <rPr>
        <sz val="7"/>
        <color rgb="FF000000"/>
        <rFont val="Times New Roman"/>
        <family val="1"/>
      </rPr>
      <t xml:space="preserve"> </t>
    </r>
    <r>
      <rPr>
        <sz val="7"/>
        <color rgb="FF000000"/>
        <rFont val="Arial Narrow"/>
        <family val="2"/>
      </rPr>
      <t>02</t>
    </r>
    <r>
      <rPr>
        <sz val="7"/>
        <color rgb="FF000000"/>
        <rFont val="Times New Roman"/>
        <family val="1"/>
      </rPr>
      <t xml:space="preserve"> </t>
    </r>
    <r>
      <rPr>
        <sz val="7"/>
        <color rgb="FF000000"/>
        <rFont val="Arial Narrow"/>
        <family val="2"/>
      </rPr>
      <t>Januari</t>
    </r>
    <r>
      <rPr>
        <sz val="7"/>
        <color rgb="FF000000"/>
        <rFont val="Times New Roman"/>
        <family val="1"/>
      </rPr>
      <t xml:space="preserve"> </t>
    </r>
    <r>
      <rPr>
        <sz val="7"/>
        <color rgb="FF000000"/>
        <rFont val="Arial Narrow"/>
        <family val="2"/>
      </rPr>
      <t xml:space="preserve">2020
</t>
    </r>
    <r>
      <rPr>
        <b/>
        <sz val="7"/>
        <color rgb="FF000000"/>
        <rFont val="Arial Narrow"/>
        <family val="2"/>
      </rPr>
      <t>BUD/Kuasa</t>
    </r>
    <r>
      <rPr>
        <b/>
        <sz val="7"/>
        <color rgb="FF000000"/>
        <rFont val="Times New Roman"/>
        <family val="1"/>
      </rPr>
      <t xml:space="preserve"> </t>
    </r>
    <r>
      <rPr>
        <b/>
        <sz val="7"/>
        <color rgb="FF000000"/>
        <rFont val="Arial Narrow"/>
        <family val="2"/>
      </rPr>
      <t>BUD</t>
    </r>
  </si>
  <si>
    <r>
      <rPr>
        <b/>
        <u/>
        <sz val="7"/>
        <color rgb="FF000000"/>
        <rFont val="Arial Narrow"/>
        <family val="2"/>
      </rPr>
      <t>Drs.</t>
    </r>
    <r>
      <rPr>
        <b/>
        <sz val="7"/>
        <color rgb="FF000000"/>
        <rFont val="Arial Narrow"/>
        <family val="2"/>
      </rPr>
      <t xml:space="preserve"> </t>
    </r>
    <r>
      <rPr>
        <b/>
        <sz val="7"/>
        <color rgb="FF000000"/>
        <rFont val="Arial Narrow"/>
        <family val="2"/>
      </rPr>
      <t>H.</t>
    </r>
    <r>
      <rPr>
        <b/>
        <sz val="7"/>
        <color rgb="FF000000"/>
        <rFont val="Arial Narrow"/>
        <family val="2"/>
      </rPr>
      <t xml:space="preserve"> </t>
    </r>
    <r>
      <rPr>
        <b/>
        <sz val="7"/>
        <color rgb="FF000000"/>
        <rFont val="Arial Narrow"/>
        <family val="2"/>
      </rPr>
      <t>SYARIFUDDIN,</t>
    </r>
    <r>
      <rPr>
        <b/>
        <sz val="7"/>
        <color rgb="FF000000"/>
        <rFont val="Arial Narrow"/>
        <family val="2"/>
      </rPr>
      <t xml:space="preserve"> </t>
    </r>
    <r>
      <rPr>
        <b/>
        <sz val="7"/>
        <color rgb="FF000000"/>
        <rFont val="Arial Narrow"/>
        <family val="2"/>
      </rPr>
      <t>AR.M.S</t>
    </r>
    <r>
      <rPr>
        <b/>
        <sz val="7"/>
        <color rgb="FF000000"/>
        <rFont val="Arial Narrow"/>
        <family val="2"/>
      </rPr>
      <t xml:space="preserve">i
</t>
    </r>
    <r>
      <rPr>
        <sz val="7"/>
        <color rgb="FF000000"/>
        <rFont val="Arial Narrow"/>
        <family val="2"/>
      </rPr>
      <t>NIP.'196205041988031006</t>
    </r>
  </si>
  <si>
    <r>
      <rPr>
        <b/>
        <u/>
        <sz val="7"/>
        <color rgb="FF000000"/>
        <rFont val="Arial Narrow"/>
        <family val="2"/>
      </rPr>
      <t>YANDRY</t>
    </r>
    <r>
      <rPr>
        <b/>
        <sz val="7"/>
        <color rgb="FF000000"/>
        <rFont val="Arial Narrow"/>
        <family val="2"/>
      </rPr>
      <t xml:space="preserve"> </t>
    </r>
    <r>
      <rPr>
        <b/>
        <sz val="7"/>
        <color rgb="FF000000"/>
        <rFont val="Arial Narrow"/>
        <family val="2"/>
      </rPr>
      <t>SUSILA,</t>
    </r>
    <r>
      <rPr>
        <b/>
        <sz val="7"/>
        <color rgb="FF000000"/>
        <rFont val="Arial Narrow"/>
        <family val="2"/>
      </rPr>
      <t xml:space="preserve"> </t>
    </r>
    <r>
      <rPr>
        <b/>
        <sz val="7"/>
        <color rgb="FF000000"/>
        <rFont val="Arial Narrow"/>
        <family val="2"/>
      </rPr>
      <t>SE,</t>
    </r>
    <r>
      <rPr>
        <b/>
        <sz val="7"/>
        <color rgb="FF000000"/>
        <rFont val="Arial Narrow"/>
        <family val="2"/>
      </rPr>
      <t xml:space="preserve"> </t>
    </r>
    <r>
      <rPr>
        <b/>
        <sz val="7"/>
        <color rgb="FF000000"/>
        <rFont val="Arial Narrow"/>
        <family val="2"/>
      </rPr>
      <t>M.Si,</t>
    </r>
    <r>
      <rPr>
        <b/>
        <sz val="7"/>
        <color rgb="FF000000"/>
        <rFont val="Arial Narrow"/>
        <family val="2"/>
      </rPr>
      <t xml:space="preserve"> </t>
    </r>
    <r>
      <rPr>
        <b/>
        <sz val="7"/>
        <color rgb="FF000000"/>
        <rFont val="Arial Narrow"/>
        <family val="2"/>
      </rPr>
      <t xml:space="preserve">Ak
</t>
    </r>
    <r>
      <rPr>
        <sz val="7"/>
        <color rgb="FF000000"/>
        <rFont val="Arial Narrow"/>
        <family val="2"/>
      </rPr>
      <t>NIP.</t>
    </r>
    <r>
      <rPr>
        <sz val="7"/>
        <color rgb="FF000000"/>
        <rFont val="Times New Roman"/>
        <family val="1"/>
      </rPr>
      <t xml:space="preserve"> </t>
    </r>
    <r>
      <rPr>
        <sz val="7"/>
        <color rgb="FF000000"/>
        <rFont val="Arial Narrow"/>
        <family val="2"/>
      </rPr>
      <t>197001051999031002</t>
    </r>
  </si>
  <si>
    <t>KONTROL</t>
  </si>
  <si>
    <t>JANUARI</t>
  </si>
  <si>
    <t>FEBRUARI</t>
  </si>
  <si>
    <t>MARET</t>
  </si>
  <si>
    <t>APRIL</t>
  </si>
  <si>
    <t>MEI</t>
  </si>
  <si>
    <t>JUNI</t>
  </si>
  <si>
    <t>JULI</t>
  </si>
  <si>
    <t>AGUSTUS</t>
  </si>
  <si>
    <t>SEPTEMBER</t>
  </si>
  <si>
    <t>OKTOBER</t>
  </si>
  <si>
    <t>NOVEMBER</t>
  </si>
  <si>
    <t>DESEMBER</t>
  </si>
  <si>
    <r>
      <t>Penyediaan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Arial Narrow"/>
        <family val="2"/>
      </rPr>
      <t>Jasa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Arial Narrow"/>
        <family val="2"/>
      </rPr>
      <t>Surat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Arial Narrow"/>
        <family val="2"/>
      </rPr>
      <t>menyurat</t>
    </r>
  </si>
  <si>
    <t>Penyediaan Jasa Surat menyurat</t>
  </si>
  <si>
    <t>PROGRAM / KEGIATAN</t>
  </si>
  <si>
    <t>OUTPUT PROGRAM / KEGIATAN</t>
  </si>
  <si>
    <t>I</t>
  </si>
  <si>
    <r>
      <t>Program</t>
    </r>
    <r>
      <rPr>
        <b/>
        <sz val="6"/>
        <color rgb="FF000000"/>
        <rFont val="Times New Roman"/>
        <family val="1"/>
      </rPr>
      <t xml:space="preserve"> </t>
    </r>
    <r>
      <rPr>
        <b/>
        <sz val="6"/>
        <color rgb="FF000000"/>
        <rFont val="Arial Narrow"/>
        <family val="2"/>
      </rPr>
      <t>Pelayanan</t>
    </r>
    <r>
      <rPr>
        <b/>
        <sz val="6"/>
        <color rgb="FF000000"/>
        <rFont val="Times New Roman"/>
        <family val="1"/>
      </rPr>
      <t xml:space="preserve"> </t>
    </r>
    <r>
      <rPr>
        <b/>
        <sz val="6"/>
        <color rgb="FF000000"/>
        <rFont val="Arial Narrow"/>
        <family val="2"/>
      </rPr>
      <t>Administrasi</t>
    </r>
    <r>
      <rPr>
        <b/>
        <sz val="6"/>
        <color rgb="FF000000"/>
        <rFont val="Times New Roman"/>
        <family val="1"/>
      </rPr>
      <t xml:space="preserve"> </t>
    </r>
    <r>
      <rPr>
        <b/>
        <sz val="6"/>
        <color rgb="FF000000"/>
        <rFont val="Arial Narrow"/>
        <family val="2"/>
      </rPr>
      <t>Perkantoran</t>
    </r>
  </si>
  <si>
    <t>Program Pelayanan Administrasi Perkantoran</t>
  </si>
  <si>
    <r>
      <t>Penyediaan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Arial Narrow"/>
        <family val="2"/>
      </rPr>
      <t>Jasa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Arial Narrow"/>
        <family val="2"/>
      </rPr>
      <t>Komunikasi,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Arial Narrow"/>
        <family val="2"/>
      </rPr>
      <t>Sumber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Arial Narrow"/>
        <family val="2"/>
      </rPr>
      <t>Daya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Arial Narrow"/>
        <family val="2"/>
      </rPr>
      <t>Air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Arial Narrow"/>
        <family val="2"/>
      </rPr>
      <t>dan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Arial Narrow"/>
        <family val="2"/>
      </rPr>
      <t>Listrik</t>
    </r>
  </si>
  <si>
    <t>Penyediaan Jasa Komunikasi, Sumber Daya Air dan Listrik</t>
  </si>
  <si>
    <r>
      <t>Penyediaan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Arial Narrow"/>
        <family val="2"/>
      </rPr>
      <t>Jasa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Arial Narrow"/>
        <family val="2"/>
      </rPr>
      <t>Kebersihan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Arial Narrow"/>
        <family val="2"/>
      </rPr>
      <t>Kantor</t>
    </r>
  </si>
  <si>
    <t>Penyediaan Jasa Kebersihan Kantor</t>
  </si>
  <si>
    <r>
      <t>Penyediaan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Arial Narrow"/>
        <family val="2"/>
      </rPr>
      <t>Jasa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Arial Narrow"/>
        <family val="2"/>
      </rPr>
      <t>Pemeliharaan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Arial Narrow"/>
        <family val="2"/>
      </rPr>
      <t>dan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Arial Narrow"/>
        <family val="2"/>
      </rPr>
      <t>Perizinan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Arial Narrow"/>
        <family val="2"/>
      </rPr>
      <t xml:space="preserve">Kendaraan
</t>
    </r>
    <r>
      <rPr>
        <sz val="6"/>
        <color rgb="FF000000"/>
        <rFont val="Arial Narrow"/>
        <family val="2"/>
      </rPr>
      <t>Dinas/Operasional</t>
    </r>
  </si>
  <si>
    <r>
      <t>Penyediaan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Arial Narrow"/>
        <family val="2"/>
      </rPr>
      <t>Alat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Arial Narrow"/>
        <family val="2"/>
      </rPr>
      <t>Tulis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Arial Narrow"/>
        <family val="2"/>
      </rPr>
      <t>Kantor</t>
    </r>
  </si>
  <si>
    <t>Penyediaan Alat Tulis Kantor</t>
  </si>
  <si>
    <r>
      <t>Penyediaan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Arial Narrow"/>
        <family val="2"/>
      </rPr>
      <t>Barang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Arial Narrow"/>
        <family val="2"/>
      </rPr>
      <t>Cetakan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Arial Narrow"/>
        <family val="2"/>
      </rPr>
      <t>Dan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Arial Narrow"/>
        <family val="2"/>
      </rPr>
      <t>Penggandaan</t>
    </r>
  </si>
  <si>
    <t>Penyediaan Barang Cetakan Dan Penggandaan</t>
  </si>
  <si>
    <r>
      <t>Penyediaan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Arial Narrow"/>
        <family val="2"/>
      </rPr>
      <t>Komponen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Arial Narrow"/>
        <family val="2"/>
      </rPr>
      <t>Instalasi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Arial Narrow"/>
        <family val="2"/>
      </rPr>
      <t>Listrik/Penerangan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Arial Narrow"/>
        <family val="2"/>
      </rPr>
      <t>Bangunan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Arial Narrow"/>
        <family val="2"/>
      </rPr>
      <t>Kantor</t>
    </r>
  </si>
  <si>
    <t>Penyediaan Komponen Instalasi Listrik/Penerangan Bangunan Kantor</t>
  </si>
  <si>
    <r>
      <t>Penyediaaan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Arial Narrow"/>
        <family val="2"/>
      </rPr>
      <t>Makan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Arial Narrow"/>
        <family val="2"/>
      </rPr>
      <t>dan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Arial Narrow"/>
        <family val="2"/>
      </rPr>
      <t>Minuman</t>
    </r>
  </si>
  <si>
    <t>Penyediaaan Makan dan Minuman</t>
  </si>
  <si>
    <r>
      <t>Rapat-Rapat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Arial Narrow"/>
        <family val="2"/>
      </rPr>
      <t>Koordinasi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Arial Narrow"/>
        <family val="2"/>
      </rPr>
      <t>Dan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Arial Narrow"/>
        <family val="2"/>
      </rPr>
      <t>Konsultasi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Arial Narrow"/>
        <family val="2"/>
      </rPr>
      <t>Ke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Arial Narrow"/>
        <family val="2"/>
      </rPr>
      <t>Luar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Arial Narrow"/>
        <family val="2"/>
      </rPr>
      <t>Daerah</t>
    </r>
  </si>
  <si>
    <t>Rapat-Rapat Koordinasi Dan Konsultasi Ke Luar Daerah</t>
  </si>
  <si>
    <r>
      <t>Penyediaan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Arial Narrow"/>
        <family val="2"/>
      </rPr>
      <t>Jasa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Arial Narrow"/>
        <family val="2"/>
      </rPr>
      <t>Administrasi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Arial Narrow"/>
        <family val="2"/>
      </rPr>
      <t>Kantor</t>
    </r>
  </si>
  <si>
    <t>Penyediaan Jasa Administrasi Kantor</t>
  </si>
  <si>
    <r>
      <t>Penyediaan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Arial Narrow"/>
        <family val="2"/>
      </rPr>
      <t>Jasa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Arial Narrow"/>
        <family val="2"/>
      </rPr>
      <t>Keamanan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Arial Narrow"/>
        <family val="2"/>
      </rPr>
      <t>Kantor</t>
    </r>
  </si>
  <si>
    <t>Penyediaan Jasa Keamanan Kantor</t>
  </si>
  <si>
    <r>
      <t>Program</t>
    </r>
    <r>
      <rPr>
        <b/>
        <sz val="6"/>
        <color rgb="FF000000"/>
        <rFont val="Times New Roman"/>
        <family val="1"/>
      </rPr>
      <t xml:space="preserve"> </t>
    </r>
    <r>
      <rPr>
        <b/>
        <sz val="6"/>
        <color rgb="FF000000"/>
        <rFont val="Arial Narrow"/>
        <family val="2"/>
      </rPr>
      <t>Peningkatan</t>
    </r>
    <r>
      <rPr>
        <b/>
        <sz val="6"/>
        <color rgb="FF000000"/>
        <rFont val="Times New Roman"/>
        <family val="1"/>
      </rPr>
      <t xml:space="preserve"> </t>
    </r>
    <r>
      <rPr>
        <b/>
        <sz val="6"/>
        <color rgb="FF000000"/>
        <rFont val="Arial Narrow"/>
        <family val="2"/>
      </rPr>
      <t>Sarana</t>
    </r>
    <r>
      <rPr>
        <b/>
        <sz val="6"/>
        <color rgb="FF000000"/>
        <rFont val="Times New Roman"/>
        <family val="1"/>
      </rPr>
      <t xml:space="preserve"> </t>
    </r>
    <r>
      <rPr>
        <b/>
        <sz val="6"/>
        <color rgb="FF000000"/>
        <rFont val="Arial Narrow"/>
        <family val="2"/>
      </rPr>
      <t>Dan</t>
    </r>
    <r>
      <rPr>
        <b/>
        <sz val="6"/>
        <color rgb="FF000000"/>
        <rFont val="Times New Roman"/>
        <family val="1"/>
      </rPr>
      <t xml:space="preserve"> </t>
    </r>
    <r>
      <rPr>
        <b/>
        <sz val="6"/>
        <color rgb="FF000000"/>
        <rFont val="Arial Narrow"/>
        <family val="2"/>
      </rPr>
      <t>Prasarana</t>
    </r>
    <r>
      <rPr>
        <b/>
        <sz val="6"/>
        <color rgb="FF000000"/>
        <rFont val="Times New Roman"/>
        <family val="1"/>
      </rPr>
      <t xml:space="preserve"> </t>
    </r>
    <r>
      <rPr>
        <b/>
        <sz val="6"/>
        <color rgb="FF000000"/>
        <rFont val="Arial Narrow"/>
        <family val="2"/>
      </rPr>
      <t>Aparatur</t>
    </r>
  </si>
  <si>
    <t>JUMLAH ANGGARAN</t>
  </si>
  <si>
    <t xml:space="preserve">Surat </t>
  </si>
  <si>
    <t>Program Peningkatan Sarana Dan Prasarana Aparatur</t>
  </si>
  <si>
    <r>
      <t>Pengadaan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Arial Narrow"/>
        <family val="2"/>
      </rPr>
      <t>Perlengkapan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Arial Narrow"/>
        <family val="2"/>
      </rPr>
      <t>Gedung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Arial Narrow"/>
        <family val="2"/>
      </rPr>
      <t>Kantor</t>
    </r>
  </si>
  <si>
    <t>Pengadaan Perlengkapan Gedung Kantor</t>
  </si>
  <si>
    <r>
      <t>Pengadaan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Arial Narrow"/>
        <family val="2"/>
      </rPr>
      <t>Peralatan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Arial Narrow"/>
        <family val="2"/>
      </rPr>
      <t>Gedung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Arial Narrow"/>
        <family val="2"/>
      </rPr>
      <t>Kantor</t>
    </r>
  </si>
  <si>
    <t>Pengadaan Peralatan Gedung Kantor</t>
  </si>
  <si>
    <r>
      <t>Pemeliharaan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Arial Narrow"/>
        <family val="2"/>
      </rPr>
      <t>Rutin/Berkala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Arial Narrow"/>
        <family val="2"/>
      </rPr>
      <t>Gedung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Arial Narrow"/>
        <family val="2"/>
      </rPr>
      <t>Kantor</t>
    </r>
  </si>
  <si>
    <t>Pemeliharaan Rutin/Berkala Gedung Kantor</t>
  </si>
  <si>
    <r>
      <t>Pemeliharaan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Arial Narrow"/>
        <family val="2"/>
      </rPr>
      <t>Rutin/Berkala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Arial Narrow"/>
        <family val="2"/>
      </rPr>
      <t>Peralatan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Arial Narrow"/>
        <family val="2"/>
      </rPr>
      <t>Gedung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Arial Narrow"/>
        <family val="2"/>
      </rPr>
      <t>Kantor</t>
    </r>
  </si>
  <si>
    <t>Pemeliharaan Rutin/Berkala Peralatan Gedung Kantor</t>
  </si>
  <si>
    <r>
      <t>Program</t>
    </r>
    <r>
      <rPr>
        <b/>
        <sz val="6"/>
        <color rgb="FF000000"/>
        <rFont val="Times New Roman"/>
        <family val="1"/>
      </rPr>
      <t xml:space="preserve"> </t>
    </r>
    <r>
      <rPr>
        <b/>
        <sz val="6"/>
        <color rgb="FF000000"/>
        <rFont val="Arial Narrow"/>
        <family val="2"/>
      </rPr>
      <t>Peningkatan</t>
    </r>
    <r>
      <rPr>
        <b/>
        <sz val="6"/>
        <color rgb="FF000000"/>
        <rFont val="Times New Roman"/>
        <family val="1"/>
      </rPr>
      <t xml:space="preserve"> </t>
    </r>
    <r>
      <rPr>
        <b/>
        <sz val="6"/>
        <color rgb="FF000000"/>
        <rFont val="Arial Narrow"/>
        <family val="2"/>
      </rPr>
      <t>Disiplin</t>
    </r>
    <r>
      <rPr>
        <b/>
        <sz val="6"/>
        <color rgb="FF000000"/>
        <rFont val="Times New Roman"/>
        <family val="1"/>
      </rPr>
      <t xml:space="preserve"> </t>
    </r>
    <r>
      <rPr>
        <b/>
        <sz val="6"/>
        <color rgb="FF000000"/>
        <rFont val="Arial Narrow"/>
        <family val="2"/>
      </rPr>
      <t>Aparatur</t>
    </r>
  </si>
  <si>
    <t>Program Peningkatan Disiplin Aparatur</t>
  </si>
  <si>
    <r>
      <t>Pengadaan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Arial Narrow"/>
        <family val="2"/>
      </rPr>
      <t>Pakaian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Arial Narrow"/>
        <family val="2"/>
      </rPr>
      <t>Dinas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Arial Narrow"/>
        <family val="2"/>
      </rPr>
      <t>Beserta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Arial Narrow"/>
        <family val="2"/>
      </rPr>
      <t>Perlengkapannya</t>
    </r>
  </si>
  <si>
    <t>Pengadaan Pakaian Dinas Beserta Perlengkapannya</t>
  </si>
  <si>
    <r>
      <t>Pengadaan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Arial Narrow"/>
        <family val="2"/>
      </rPr>
      <t>Pakaian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Arial Narrow"/>
        <family val="2"/>
      </rPr>
      <t>Khusus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Arial Narrow"/>
        <family val="2"/>
      </rPr>
      <t>Hari-hari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Arial Narrow"/>
        <family val="2"/>
      </rPr>
      <t>Tertentu</t>
    </r>
  </si>
  <si>
    <t>Pengadaan Pakaian Khusus Hari-hari Tertentu</t>
  </si>
  <si>
    <r>
      <t>Program</t>
    </r>
    <r>
      <rPr>
        <b/>
        <sz val="6"/>
        <color rgb="FF000000"/>
        <rFont val="Times New Roman"/>
        <family val="1"/>
      </rPr>
      <t xml:space="preserve"> </t>
    </r>
    <r>
      <rPr>
        <b/>
        <sz val="6"/>
        <color rgb="FF000000"/>
        <rFont val="Arial Narrow"/>
        <family val="2"/>
      </rPr>
      <t>Penataan</t>
    </r>
    <r>
      <rPr>
        <b/>
        <sz val="6"/>
        <color rgb="FF000000"/>
        <rFont val="Times New Roman"/>
        <family val="1"/>
      </rPr>
      <t xml:space="preserve"> </t>
    </r>
    <r>
      <rPr>
        <b/>
        <sz val="6"/>
        <color rgb="FF000000"/>
        <rFont val="Arial Narrow"/>
        <family val="2"/>
      </rPr>
      <t>Administrasi</t>
    </r>
    <r>
      <rPr>
        <b/>
        <sz val="6"/>
        <color rgb="FF000000"/>
        <rFont val="Times New Roman"/>
        <family val="1"/>
      </rPr>
      <t xml:space="preserve"> </t>
    </r>
    <r>
      <rPr>
        <b/>
        <sz val="6"/>
        <color rgb="FF000000"/>
        <rFont val="Arial Narrow"/>
        <family val="2"/>
      </rPr>
      <t>Kependudukan</t>
    </r>
  </si>
  <si>
    <t>Program Penataan Administrasi Kependudukan</t>
  </si>
  <si>
    <r>
      <t>Pengembangan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Arial Narrow"/>
        <family val="2"/>
      </rPr>
      <t>Database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Arial Narrow"/>
        <family val="2"/>
      </rPr>
      <t>Kependudukan</t>
    </r>
  </si>
  <si>
    <t>Pengembangan Database Kependudukan</t>
  </si>
  <si>
    <r>
      <t>Peningkatan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Arial Narrow"/>
        <family val="2"/>
      </rPr>
      <t>Kebijakan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Arial Narrow"/>
        <family val="2"/>
      </rPr>
      <t>Kependudukan</t>
    </r>
  </si>
  <si>
    <t>Peningkatan Kebijakan Kependudukan</t>
  </si>
  <si>
    <r>
      <t>Pengembangan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Arial Narrow"/>
        <family val="2"/>
      </rPr>
      <t>SIAK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Arial Narrow"/>
        <family val="2"/>
      </rPr>
      <t>Provinsi</t>
    </r>
  </si>
  <si>
    <t>Pengembangan SIAK Provinsi</t>
  </si>
  <si>
    <r>
      <t>Pengelolaan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Arial Narrow"/>
        <family val="2"/>
      </rPr>
      <t>Informasi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Arial Narrow"/>
        <family val="2"/>
      </rPr>
      <t>Administrasi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Arial Narrow"/>
        <family val="2"/>
      </rPr>
      <t>Kependudukan</t>
    </r>
  </si>
  <si>
    <t>Pengelolaan Informasi Administrasi Kependudukan</t>
  </si>
  <si>
    <r>
      <t>Pembinaan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Arial Narrow"/>
        <family val="2"/>
      </rPr>
      <t>Kab/Kota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Arial Narrow"/>
        <family val="2"/>
      </rPr>
      <t>terkait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Arial Narrow"/>
        <family val="2"/>
      </rPr>
      <t>Kebijakan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Arial Narrow"/>
        <family val="2"/>
      </rPr>
      <t>Administrasi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Arial Narrow"/>
        <family val="2"/>
      </rPr>
      <t>Pendudukan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Arial Narrow"/>
        <family val="2"/>
      </rPr>
      <t xml:space="preserve">dan
</t>
    </r>
    <r>
      <rPr>
        <sz val="6"/>
        <color rgb="FF000000"/>
        <rFont val="Arial Narrow"/>
        <family val="2"/>
      </rPr>
      <t>Pencatatan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Arial Narrow"/>
        <family val="2"/>
      </rPr>
      <t>Sipil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Arial Narrow"/>
        <family val="2"/>
      </rPr>
      <t>(DAK)</t>
    </r>
  </si>
  <si>
    <t>Pembinaan Kab/Kota terkait Kebijakan Administrasi Pendudukan dan
Pencatatan Sipil (DAK)</t>
  </si>
  <si>
    <r>
      <t>Bimtek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Arial Narrow"/>
        <family val="2"/>
      </rPr>
      <t>Peningkatan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Arial Narrow"/>
        <family val="2"/>
      </rPr>
      <t>Kompetensi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Arial Narrow"/>
        <family val="2"/>
      </rPr>
      <t>Aparatur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Arial Narrow"/>
        <family val="2"/>
      </rPr>
      <t>Kependudukan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Arial Narrow"/>
        <family val="2"/>
      </rPr>
      <t>dan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Arial Narrow"/>
        <family val="2"/>
      </rPr>
      <t>Pencatatan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Arial Narrow"/>
        <family val="2"/>
      </rPr>
      <t>Sipil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Arial Narrow"/>
        <family val="2"/>
      </rPr>
      <t>bagi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Arial Narrow"/>
        <family val="2"/>
      </rPr>
      <t>Aparatur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Arial Narrow"/>
        <family val="2"/>
      </rPr>
      <t>Provinsi,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Arial Narrow"/>
        <family val="2"/>
      </rPr>
      <t>Kabupaten,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Arial Narrow"/>
        <family val="2"/>
      </rPr>
      <t>Kota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Arial Narrow"/>
        <family val="2"/>
      </rPr>
      <t>dalam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Arial Narrow"/>
        <family val="2"/>
      </rPr>
      <t>wilayah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Arial Narrow"/>
        <family val="2"/>
      </rPr>
      <t>Prov.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Arial Narrow"/>
        <family val="2"/>
      </rPr>
      <t>Riau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Arial Narrow"/>
        <family val="2"/>
      </rPr>
      <t>(DAK)</t>
    </r>
  </si>
  <si>
    <r>
      <t>Koordinasi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Arial Narrow"/>
        <family val="2"/>
      </rPr>
      <t>dan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Arial Narrow"/>
        <family val="2"/>
      </rPr>
      <t>Konsultasi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Arial Narrow"/>
        <family val="2"/>
      </rPr>
      <t>terkait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Arial Narrow"/>
        <family val="2"/>
      </rPr>
      <t>Pelaksanaan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Arial Narrow"/>
        <family val="2"/>
      </rPr>
      <t>Kebijakan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Arial Narrow"/>
        <family val="2"/>
      </rPr>
      <t xml:space="preserve">dan
</t>
    </r>
    <r>
      <rPr>
        <sz val="6"/>
        <color rgb="FF000000"/>
        <rFont val="Arial Narrow"/>
        <family val="2"/>
      </rPr>
      <t>Penyelenggaraan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Arial Narrow"/>
        <family val="2"/>
      </rPr>
      <t>Administrasi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Arial Narrow"/>
        <family val="2"/>
      </rPr>
      <t>Kependudukan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Arial Narrow"/>
        <family val="2"/>
      </rPr>
      <t>(DAK)</t>
    </r>
  </si>
  <si>
    <t>Koordinasi dan Konsultasi terkait Pelaksanaan Kebijakan dan penyelenggaraan Administrasi Kependudukan (DAK)</t>
  </si>
  <si>
    <t>Bimtek Peningkatan Kompetensi Aparatur Kependudukan dan Pencatatan Sipil bagi Aparatur Provinsi, Kabupaten, Kota dalam wilayah Prov Riau (DAK)</t>
  </si>
  <si>
    <r>
      <t>Program</t>
    </r>
    <r>
      <rPr>
        <b/>
        <sz val="6"/>
        <color rgb="FF000000"/>
        <rFont val="Times New Roman"/>
        <family val="1"/>
      </rPr>
      <t xml:space="preserve"> </t>
    </r>
    <r>
      <rPr>
        <b/>
        <sz val="6"/>
        <color rgb="FF000000"/>
        <rFont val="Arial Narrow"/>
        <family val="2"/>
      </rPr>
      <t>Pembinaan</t>
    </r>
    <r>
      <rPr>
        <b/>
        <sz val="6"/>
        <color rgb="FF000000"/>
        <rFont val="Times New Roman"/>
        <family val="1"/>
      </rPr>
      <t xml:space="preserve"> </t>
    </r>
    <r>
      <rPr>
        <b/>
        <sz val="6"/>
        <color rgb="FF000000"/>
        <rFont val="Arial Narrow"/>
        <family val="2"/>
      </rPr>
      <t>Penyelenggaraan</t>
    </r>
    <r>
      <rPr>
        <b/>
        <sz val="6"/>
        <color rgb="FF000000"/>
        <rFont val="Times New Roman"/>
        <family val="1"/>
      </rPr>
      <t xml:space="preserve"> </t>
    </r>
    <r>
      <rPr>
        <b/>
        <sz val="6"/>
        <color rgb="FF000000"/>
        <rFont val="Arial Narrow"/>
        <family val="2"/>
      </rPr>
      <t>Pemerintahan</t>
    </r>
    <r>
      <rPr>
        <b/>
        <sz val="6"/>
        <color rgb="FF000000"/>
        <rFont val="Times New Roman"/>
        <family val="1"/>
      </rPr>
      <t xml:space="preserve"> </t>
    </r>
    <r>
      <rPr>
        <b/>
        <sz val="6"/>
        <color rgb="FF000000"/>
        <rFont val="Arial Narrow"/>
        <family val="2"/>
      </rPr>
      <t>Desa</t>
    </r>
  </si>
  <si>
    <t>Program Pembinaan Penyelenggaraan Pemerintahan Desa</t>
  </si>
  <si>
    <r>
      <t>Peningkatan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Arial Narrow"/>
        <family val="2"/>
      </rPr>
      <t>Kapasitas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Arial Narrow"/>
        <family val="2"/>
      </rPr>
      <t>Pendamping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Arial Narrow"/>
        <family val="2"/>
      </rPr>
      <t>Profesional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Arial Narrow"/>
        <family val="2"/>
      </rPr>
      <t>Desa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Arial Narrow"/>
        <family val="2"/>
      </rPr>
      <t>Se-Provinsi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Arial Narrow"/>
        <family val="2"/>
      </rPr>
      <t>Riau</t>
    </r>
  </si>
  <si>
    <t>Peningkatan Kapasitas Pendamping Profesional Desa Se-Provinsi Riau</t>
  </si>
  <si>
    <r>
      <t>Bimtek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Arial Narrow"/>
        <family val="2"/>
      </rPr>
      <t>Pengelolaan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Arial Narrow"/>
        <family val="2"/>
      </rPr>
      <t>Keuangan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Arial Narrow"/>
        <family val="2"/>
      </rPr>
      <t>dan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Arial Narrow"/>
        <family val="2"/>
      </rPr>
      <t>Aset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Arial Narrow"/>
        <family val="2"/>
      </rPr>
      <t>Desa</t>
    </r>
  </si>
  <si>
    <t>Bimtek Pengelolaan Keuangan dan Aset Desa</t>
  </si>
  <si>
    <r>
      <t>Monitoring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Arial Narrow"/>
        <family val="2"/>
      </rPr>
      <t>dan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Arial Narrow"/>
        <family val="2"/>
      </rPr>
      <t>Evaluasi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Arial Narrow"/>
        <family val="2"/>
      </rPr>
      <t>Pengelolaan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Arial Narrow"/>
        <family val="2"/>
      </rPr>
      <t>Keuangan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Arial Narrow"/>
        <family val="2"/>
      </rPr>
      <t>dan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Arial Narrow"/>
        <family val="2"/>
      </rPr>
      <t>Aset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Arial Narrow"/>
        <family val="2"/>
      </rPr>
      <t>Desa</t>
    </r>
  </si>
  <si>
    <t>Monitoring dan Evaluasi Pengelolaan Keuangan dan Aset Desa</t>
  </si>
  <si>
    <r>
      <t>Perlombaan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Arial Narrow"/>
        <family val="2"/>
      </rPr>
      <t>Desa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Arial Narrow"/>
        <family val="2"/>
      </rPr>
      <t>dan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Arial Narrow"/>
        <family val="2"/>
      </rPr>
      <t>Kelurahan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Arial Narrow"/>
        <family val="2"/>
      </rPr>
      <t>Tingkat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Arial Narrow"/>
        <family val="2"/>
      </rPr>
      <t>Provinsi</t>
    </r>
  </si>
  <si>
    <t>Perlombaan Desa dan Kelurahan Tingkat Provinsi</t>
  </si>
  <si>
    <r>
      <t>Pembinaan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Arial Narrow"/>
        <family val="2"/>
      </rPr>
      <t>dan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Arial Narrow"/>
        <family val="2"/>
      </rPr>
      <t>Evaluasi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Arial Narrow"/>
        <family val="2"/>
      </rPr>
      <t>Program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Arial Narrow"/>
        <family val="2"/>
      </rPr>
      <t>Bantuan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Arial Narrow"/>
        <family val="2"/>
      </rPr>
      <t>Keuangan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Arial Narrow"/>
        <family val="2"/>
      </rPr>
      <t>Kepada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Arial Narrow"/>
        <family val="2"/>
      </rPr>
      <t>Desa</t>
    </r>
  </si>
  <si>
    <t>Pembinaan dan Evaluasi Program Bantuan Keuangan Kepada Desa</t>
  </si>
  <si>
    <r>
      <t>Peningkatan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Arial Narrow"/>
        <family val="2"/>
      </rPr>
      <t>Kapasitas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Arial Narrow"/>
        <family val="2"/>
      </rPr>
      <t>Aparatur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Arial Narrow"/>
        <family val="2"/>
      </rPr>
      <t>Pemerintah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Arial Narrow"/>
        <family val="2"/>
      </rPr>
      <t>Desa,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Arial Narrow"/>
        <family val="2"/>
      </rPr>
      <t>BPD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Arial Narrow"/>
        <family val="2"/>
      </rPr>
      <t>dan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Arial Narrow"/>
        <family val="2"/>
      </rPr>
      <t xml:space="preserve">Pembina
</t>
    </r>
    <r>
      <rPr>
        <sz val="6"/>
        <color rgb="FF000000"/>
        <rFont val="Arial Narrow"/>
        <family val="2"/>
      </rPr>
      <t>Teknis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Arial Narrow"/>
        <family val="2"/>
      </rPr>
      <t>Pemerintahan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Arial Narrow"/>
        <family val="2"/>
      </rPr>
      <t>Desa</t>
    </r>
  </si>
  <si>
    <t>Peningkatan Kapasitas Aparatur Pemerintah Desa, BPD dan Pembina
Teknis Pemerintahan Desa</t>
  </si>
  <si>
    <r>
      <t>Pembinaan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Arial Narrow"/>
        <family val="2"/>
      </rPr>
      <t>Kepada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Arial Narrow"/>
        <family val="2"/>
      </rPr>
      <t>Kabupaten/Kota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Arial Narrow"/>
        <family val="2"/>
      </rPr>
      <t>dalam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Arial Narrow"/>
        <family val="2"/>
      </rPr>
      <t>Rangka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Arial Narrow"/>
        <family val="2"/>
      </rPr>
      <t>Penataan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Arial Narrow"/>
        <family val="2"/>
      </rPr>
      <t>Desa</t>
    </r>
  </si>
  <si>
    <t>Pembinaan Kepada Kabupaten/Kota dalam Rangka Penataan Desa</t>
  </si>
  <si>
    <r>
      <t>Pembinaan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Arial Narrow"/>
        <family val="2"/>
      </rPr>
      <t>Data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Arial Narrow"/>
        <family val="2"/>
      </rPr>
      <t>Profil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Arial Narrow"/>
        <family val="2"/>
      </rPr>
      <t>Desa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Arial Narrow"/>
        <family val="2"/>
      </rPr>
      <t>dan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Arial Narrow"/>
        <family val="2"/>
      </rPr>
      <t>Kelurahan</t>
    </r>
  </si>
  <si>
    <t>Pembinaan Data Profil Desa dan Kelurahan</t>
  </si>
  <si>
    <r>
      <t>Rapat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Arial Narrow"/>
        <family val="2"/>
      </rPr>
      <t>Kerja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Arial Narrow"/>
        <family val="2"/>
      </rPr>
      <t>Penyelenggara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Arial Narrow"/>
        <family val="2"/>
      </rPr>
      <t>Urusan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Arial Narrow"/>
        <family val="2"/>
      </rPr>
      <t>Pemerintahan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Arial Narrow"/>
        <family val="2"/>
      </rPr>
      <t>Desa</t>
    </r>
  </si>
  <si>
    <t>Rapat Kerja Penyelenggara Urusan Pemerintahan Desa</t>
  </si>
  <si>
    <r>
      <t>Peningkatan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Arial Narrow"/>
        <family val="2"/>
      </rPr>
      <t>Kapasitas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Arial Narrow"/>
        <family val="2"/>
      </rPr>
      <t>Tim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Arial Narrow"/>
        <family val="2"/>
      </rPr>
      <t>Penggerak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Arial Narrow"/>
        <family val="2"/>
      </rPr>
      <t>Pemberdayaan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Arial Narrow"/>
        <family val="2"/>
      </rPr>
      <t xml:space="preserve">dan
</t>
    </r>
    <r>
      <rPr>
        <sz val="6"/>
        <color rgb="FF000000"/>
        <rFont val="Arial Narrow"/>
        <family val="2"/>
      </rPr>
      <t>Kesejahteraan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Arial Narrow"/>
        <family val="2"/>
      </rPr>
      <t>Keluarga</t>
    </r>
  </si>
  <si>
    <t>Peningkatan Kapasitas Tim Penggerak Pemberdayaan dan Kesejahteraan Keluarga</t>
  </si>
  <si>
    <r>
      <t>Pembinaan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Arial Narrow"/>
        <family val="2"/>
      </rPr>
      <t>Lembaga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Arial Narrow"/>
        <family val="2"/>
      </rPr>
      <t>Adat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Arial Narrow"/>
        <family val="2"/>
      </rPr>
      <t>Desa/Kelurahan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Arial Narrow"/>
        <family val="2"/>
      </rPr>
      <t>dan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Arial Narrow"/>
        <family val="2"/>
      </rPr>
      <t xml:space="preserve">Lembaga
</t>
    </r>
    <r>
      <rPr>
        <sz val="6"/>
        <color rgb="FF000000"/>
        <rFont val="Arial Narrow"/>
        <family val="2"/>
      </rPr>
      <t>Kemasyarakatan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Arial Narrow"/>
        <family val="2"/>
      </rPr>
      <t>Desa/Kelurahan</t>
    </r>
  </si>
  <si>
    <t>Pembinaan Lembaga Adat Desa/Kelurahan dan Lembaga Kemasyarakatan Desa/Kelurahan</t>
  </si>
  <si>
    <r>
      <t>Bulan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Arial Narrow"/>
        <family val="2"/>
      </rPr>
      <t>Bhakti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Arial Narrow"/>
        <family val="2"/>
      </rPr>
      <t>Gotong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Arial Narrow"/>
        <family val="2"/>
      </rPr>
      <t>Royong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Arial Narrow"/>
        <family val="2"/>
      </rPr>
      <t>Masyarakat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Arial Narrow"/>
        <family val="2"/>
      </rPr>
      <t>(BB-GRM)</t>
    </r>
  </si>
  <si>
    <t>Bulan Bhakti Gotong Royong Masyarakat (BB-GRM)</t>
  </si>
  <si>
    <r>
      <t>Peningkatan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Arial Narrow"/>
        <family val="2"/>
      </rPr>
      <t>Kapasitas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Arial Narrow"/>
        <family val="2"/>
      </rPr>
      <t>Kader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Arial Narrow"/>
        <family val="2"/>
      </rPr>
      <t>Pemberdayaan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Arial Narrow"/>
        <family val="2"/>
      </rPr>
      <t>Masyarakat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Arial Narrow"/>
        <family val="2"/>
      </rPr>
      <t>(KPM)</t>
    </r>
  </si>
  <si>
    <t>Peningkatan Kapasitas Kader Pemberdayaan Masyarakat (KPM)</t>
  </si>
  <si>
    <r>
      <t>Pembinaan,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Arial Narrow"/>
        <family val="2"/>
      </rPr>
      <t>Pengembangan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Arial Narrow"/>
        <family val="2"/>
      </rPr>
      <t>dan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Arial Narrow"/>
        <family val="2"/>
      </rPr>
      <t>Pengawasan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Arial Narrow"/>
        <family val="2"/>
      </rPr>
      <t>BUMDes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Arial Narrow"/>
        <family val="2"/>
      </rPr>
      <t>se-Provinsi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Arial Narrow"/>
        <family val="2"/>
      </rPr>
      <t>Riau</t>
    </r>
  </si>
  <si>
    <t>Pembinaan, Pengembangan dan Pengawasan BUMDes se-Provinsi Riau</t>
  </si>
  <si>
    <r>
      <t>Pengembangan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Arial Narrow"/>
        <family val="2"/>
      </rPr>
      <t>Usaha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Arial Narrow"/>
        <family val="2"/>
      </rPr>
      <t>Ekonomi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Arial Narrow"/>
        <family val="2"/>
      </rPr>
      <t>Masyarakat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Arial Narrow"/>
        <family val="2"/>
      </rPr>
      <t>Kawasan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Arial Narrow"/>
        <family val="2"/>
      </rPr>
      <t xml:space="preserve">Pedesaan
</t>
    </r>
    <r>
      <rPr>
        <sz val="6"/>
        <color rgb="FF000000"/>
        <rFont val="Arial Narrow"/>
        <family val="2"/>
      </rPr>
      <t>Provinsi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Arial Narrow"/>
        <family val="2"/>
      </rPr>
      <t>Riau</t>
    </r>
  </si>
  <si>
    <t>Pengembangan Usaha Ekonomi Masyarakat Kawasan Pedesaan
Provinsi Riau</t>
  </si>
  <si>
    <r>
      <t>Pembinaan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Arial Narrow"/>
        <family val="2"/>
      </rPr>
      <t>dan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Arial Narrow"/>
        <family val="2"/>
      </rPr>
      <t>Pelaksanaan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Arial Narrow"/>
        <family val="2"/>
      </rPr>
      <t>Gelar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Arial Narrow"/>
        <family val="2"/>
      </rPr>
      <t>Teknologi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Arial Narrow"/>
        <family val="2"/>
      </rPr>
      <t>Tepat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Arial Narrow"/>
        <family val="2"/>
      </rPr>
      <t>Guna</t>
    </r>
  </si>
  <si>
    <t>Pembinaan dan Pelaksanaan Gelar Teknologi Tepat Guna</t>
  </si>
  <si>
    <r>
      <t>Peningkatan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Arial Narrow"/>
        <family val="2"/>
      </rPr>
      <t>Kapasitas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Arial Narrow"/>
        <family val="2"/>
      </rPr>
      <t>Pengelolaan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Arial Narrow"/>
        <family val="2"/>
      </rPr>
      <t>Penyediaan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Arial Narrow"/>
        <family val="2"/>
      </rPr>
      <t>Air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Arial Narrow"/>
        <family val="2"/>
      </rPr>
      <t>Minum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Arial Narrow"/>
        <family val="2"/>
      </rPr>
      <t>dan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Arial Narrow"/>
        <family val="2"/>
      </rPr>
      <t xml:space="preserve">Sanitasi
</t>
    </r>
    <r>
      <rPr>
        <sz val="6"/>
        <color rgb="FF000000"/>
        <rFont val="Arial Narrow"/>
        <family val="2"/>
      </rPr>
      <t>Berbasis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Arial Narrow"/>
        <family val="2"/>
      </rPr>
      <t>Masyarakat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Arial Narrow"/>
        <family val="2"/>
      </rPr>
      <t>(PAMSIMAS)</t>
    </r>
  </si>
  <si>
    <t>Peningkatan Kapasitas Pengelolaan Penyediaan Air Minum dan Sanitasi
Berbasis Masyarakat (PAMSIMAS)</t>
  </si>
  <si>
    <r>
      <t>Pembinaan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Arial Narrow"/>
        <family val="2"/>
      </rPr>
      <t>Pembangunan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Arial Narrow"/>
        <family val="2"/>
      </rPr>
      <t>Kawasan</t>
    </r>
    <r>
      <rPr>
        <sz val="6"/>
        <color rgb="FF000000"/>
        <rFont val="Times New Roman"/>
        <family val="1"/>
      </rPr>
      <t xml:space="preserve"> </t>
    </r>
    <r>
      <rPr>
        <sz val="6"/>
        <color rgb="FF000000"/>
        <rFont val="Arial Narrow"/>
        <family val="2"/>
      </rPr>
      <t>Pedesaan</t>
    </r>
  </si>
  <si>
    <t>Pembinaan Pembangunan Kawasan Pedesaan</t>
  </si>
  <si>
    <t>Rekening</t>
  </si>
  <si>
    <t>Bln</t>
  </si>
  <si>
    <t>Penyediaan Jasa Pemeliharaan dan Perizinan Kendaraan Dinas/Operasional</t>
  </si>
  <si>
    <t>Jenis</t>
  </si>
  <si>
    <t>Porsi</t>
  </si>
  <si>
    <t>Kali</t>
  </si>
  <si>
    <t>Unit</t>
  </si>
  <si>
    <t>OB</t>
  </si>
  <si>
    <t>II</t>
  </si>
  <si>
    <t>Ruangan</t>
  </si>
  <si>
    <t>III</t>
  </si>
  <si>
    <t>IV</t>
  </si>
  <si>
    <t>V</t>
  </si>
  <si>
    <t>VI</t>
  </si>
  <si>
    <t>Stel</t>
  </si>
  <si>
    <t>Orang</t>
  </si>
  <si>
    <t>Keg</t>
  </si>
  <si>
    <t>Kab/ Kota</t>
  </si>
  <si>
    <t>%</t>
  </si>
  <si>
    <t>Dok</t>
  </si>
  <si>
    <t xml:space="preserve">Kab  </t>
  </si>
  <si>
    <t>BUMDes</t>
  </si>
  <si>
    <t>Lembaga Ekonomi</t>
  </si>
  <si>
    <t xml:space="preserve">Kab </t>
  </si>
  <si>
    <t>TAHUN 2020</t>
  </si>
  <si>
    <t>DINAS PEMBERDAYAAN MASYARAKAT, DESA, KEPENDUDUKAN DAN PENCATATAN SIPIL (DPMD DUKCAPIL) PROVINSI RIAU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</si>
</sst>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5" formatCode="&quot;Rp&quot;#,##0_);\(&quot;Rp&quot;#,##0\)"/>
    <numFmt numFmtId="42" formatCode="_(&quot;Rp&quot;* #,##0_);_(&quot;Rp&quot;* \(#,##0\);_(&quot;Rp&quot;* &quot;-&quot;_);_(@_)"/>
    <numFmt numFmtId="41" formatCode="_(* #,##0_);_(* \(#,##0\);_(* &quot;-&quot;_);_(@_)"/>
    <numFmt numFmtId="43" formatCode="_(* #,##0.00_);_(* \(#,##0.00\);_(* &quot;-&quot;??_);_(@_)"/>
    <numFmt numFmtId="164" formatCode="_(&quot;Rp&quot;* #,##0.000_);_(&quot;Rp&quot;* \(#,##0.000\);_(&quot;Rp&quot;* &quot;-&quot;???_);_(@_)"/>
    <numFmt numFmtId="165" formatCode="_(* #,##0.00_);_(* \(#,##0.00\);_(* &quot;-&quot;_);_(@_)"/>
    <numFmt numFmtId="166" formatCode="_(* #,##0.0_);_(* \(#,##0.0\);_(* &quot;-&quot;_);_(@_)"/>
  </numFmts>
  <fonts count="21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b/>
      <sz val="8"/>
      <color rgb="FF000000"/>
      <name val="Arial"/>
      <family val="2"/>
    </font>
    <font>
      <b/>
      <sz val="8"/>
      <color rgb="FF000000"/>
      <name val="Times New Roman"/>
      <family val="1"/>
    </font>
    <font>
      <sz val="7"/>
      <color rgb="FF000000"/>
      <name val="Arial Narrow"/>
      <family val="2"/>
    </font>
    <font>
      <sz val="7"/>
      <color rgb="FF000000"/>
      <name val="Times New Roman"/>
      <family val="1"/>
    </font>
    <font>
      <b/>
      <sz val="6"/>
      <color rgb="FF000000"/>
      <name val="Arial Narrow"/>
      <family val="2"/>
    </font>
    <font>
      <b/>
      <sz val="6"/>
      <color rgb="FF000000"/>
      <name val="Times New Roman"/>
      <family val="1"/>
    </font>
    <font>
      <sz val="6"/>
      <color rgb="FF000000"/>
      <name val="Arial Narrow"/>
      <family val="2"/>
    </font>
    <font>
      <sz val="6"/>
      <color rgb="FF000000"/>
      <name val="Times New Roman"/>
      <family val="1"/>
    </font>
    <font>
      <b/>
      <sz val="7"/>
      <color rgb="FF000000"/>
      <name val="Arial Narrow"/>
      <family val="2"/>
    </font>
    <font>
      <b/>
      <sz val="7"/>
      <color rgb="FF000000"/>
      <name val="Times New Roman"/>
      <family val="1"/>
    </font>
    <font>
      <b/>
      <u/>
      <sz val="7"/>
      <color rgb="FF000000"/>
      <name val="Arial Narrow"/>
      <family val="2"/>
    </font>
    <font>
      <sz val="11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sz val="2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4"/>
      </patternFill>
    </fill>
  </fills>
  <borders count="5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15">
    <xf numFmtId="0" fontId="0" fillId="0" borderId="0" xfId="0"/>
    <xf numFmtId="42" fontId="0" fillId="0" borderId="0" xfId="0" applyNumberFormat="1"/>
    <xf numFmtId="42" fontId="8" fillId="0" borderId="1" xfId="0" applyNumberFormat="1" applyFont="1" applyBorder="1" applyAlignment="1">
      <alignment horizontal="left" vertical="top"/>
    </xf>
    <xf numFmtId="42" fontId="8" fillId="0" borderId="1" xfId="0" applyNumberFormat="1" applyFont="1" applyBorder="1" applyAlignment="1">
      <alignment horizontal="right" vertical="top"/>
    </xf>
    <xf numFmtId="42" fontId="2" fillId="0" borderId="0" xfId="0" applyNumberFormat="1" applyFont="1" applyBorder="1" applyAlignment="1">
      <alignment horizontal="center" vertical="top" wrapText="1"/>
    </xf>
    <xf numFmtId="42" fontId="4" fillId="0" borderId="0" xfId="0" applyNumberFormat="1" applyFont="1" applyBorder="1" applyAlignment="1">
      <alignment horizontal="right" vertical="top"/>
    </xf>
    <xf numFmtId="42" fontId="6" fillId="0" borderId="1" xfId="0" applyNumberFormat="1" applyFont="1" applyBorder="1" applyAlignment="1">
      <alignment horizontal="left" vertical="top" wrapText="1"/>
    </xf>
    <xf numFmtId="42" fontId="6" fillId="0" borderId="38" xfId="0" applyNumberFormat="1" applyFont="1" applyBorder="1" applyAlignment="1">
      <alignment horizontal="left" vertical="top" wrapText="1"/>
    </xf>
    <xf numFmtId="42" fontId="6" fillId="0" borderId="39" xfId="0" applyNumberFormat="1" applyFont="1" applyBorder="1" applyAlignment="1">
      <alignment horizontal="left" vertical="top" wrapText="1"/>
    </xf>
    <xf numFmtId="42" fontId="6" fillId="0" borderId="35" xfId="0" applyNumberFormat="1" applyFont="1" applyBorder="1" applyAlignment="1">
      <alignment horizontal="center" vertical="top"/>
    </xf>
    <xf numFmtId="42" fontId="6" fillId="0" borderId="36" xfId="0" applyNumberFormat="1" applyFont="1" applyBorder="1" applyAlignment="1">
      <alignment horizontal="center" vertical="top"/>
    </xf>
    <xf numFmtId="42" fontId="6" fillId="0" borderId="37" xfId="0" applyNumberFormat="1" applyFont="1" applyBorder="1" applyAlignment="1">
      <alignment horizontal="center" vertical="top"/>
    </xf>
    <xf numFmtId="42" fontId="6" fillId="0" borderId="40" xfId="0" applyNumberFormat="1" applyFont="1" applyBorder="1" applyAlignment="1">
      <alignment horizontal="left" vertical="top" wrapText="1"/>
    </xf>
    <xf numFmtId="42" fontId="6" fillId="0" borderId="41" xfId="0" applyNumberFormat="1" applyFont="1" applyBorder="1" applyAlignment="1">
      <alignment horizontal="left" vertical="top" wrapText="1"/>
    </xf>
    <xf numFmtId="42" fontId="6" fillId="0" borderId="35" xfId="0" applyNumberFormat="1" applyFont="1" applyBorder="1" applyAlignment="1">
      <alignment horizontal="left" vertical="top"/>
    </xf>
    <xf numFmtId="42" fontId="6" fillId="0" borderId="37" xfId="0" applyNumberFormat="1" applyFont="1" applyBorder="1" applyAlignment="1">
      <alignment horizontal="left" vertical="top"/>
    </xf>
    <xf numFmtId="42" fontId="6" fillId="0" borderId="1" xfId="0" applyNumberFormat="1" applyFont="1" applyBorder="1" applyAlignment="1">
      <alignment horizontal="left" vertical="top"/>
    </xf>
    <xf numFmtId="42" fontId="6" fillId="0" borderId="1" xfId="0" applyNumberFormat="1" applyFont="1" applyBorder="1" applyAlignment="1">
      <alignment horizontal="center" vertical="top"/>
    </xf>
    <xf numFmtId="42" fontId="6" fillId="0" borderId="1" xfId="0" applyNumberFormat="1" applyFont="1" applyBorder="1" applyAlignment="1">
      <alignment horizontal="right" vertical="top"/>
    </xf>
    <xf numFmtId="42" fontId="6" fillId="0" borderId="35" xfId="0" applyNumberFormat="1" applyFont="1" applyBorder="1" applyAlignment="1">
      <alignment horizontal="right" vertical="top"/>
    </xf>
    <xf numFmtId="42" fontId="6" fillId="0" borderId="36" xfId="0" applyNumberFormat="1" applyFont="1" applyBorder="1" applyAlignment="1">
      <alignment horizontal="right" vertical="top"/>
    </xf>
    <xf numFmtId="42" fontId="6" fillId="0" borderId="37" xfId="0" applyNumberFormat="1" applyFont="1" applyBorder="1" applyAlignment="1">
      <alignment horizontal="right" vertical="top"/>
    </xf>
    <xf numFmtId="42" fontId="8" fillId="0" borderId="35" xfId="0" applyNumberFormat="1" applyFont="1" applyBorder="1" applyAlignment="1">
      <alignment horizontal="left" vertical="top"/>
    </xf>
    <xf numFmtId="42" fontId="8" fillId="0" borderId="37" xfId="0" applyNumberFormat="1" applyFont="1" applyBorder="1" applyAlignment="1">
      <alignment horizontal="left" vertical="top"/>
    </xf>
    <xf numFmtId="42" fontId="8" fillId="0" borderId="35" xfId="0" applyNumberFormat="1" applyFont="1" applyBorder="1" applyAlignment="1">
      <alignment horizontal="right" vertical="top"/>
    </xf>
    <xf numFmtId="42" fontId="8" fillId="0" borderId="36" xfId="0" applyNumberFormat="1" applyFont="1" applyBorder="1" applyAlignment="1">
      <alignment horizontal="right" vertical="top"/>
    </xf>
    <xf numFmtId="42" fontId="8" fillId="0" borderId="37" xfId="0" applyNumberFormat="1" applyFont="1" applyBorder="1" applyAlignment="1">
      <alignment horizontal="right" vertical="top"/>
    </xf>
    <xf numFmtId="42" fontId="0" fillId="0" borderId="35" xfId="0" applyNumberFormat="1" applyBorder="1" applyAlignment="1">
      <alignment horizontal="left" vertical="top"/>
    </xf>
    <xf numFmtId="42" fontId="0" fillId="0" borderId="37" xfId="0" applyNumberFormat="1" applyBorder="1" applyAlignment="1">
      <alignment horizontal="left" vertical="top"/>
    </xf>
    <xf numFmtId="42" fontId="6" fillId="0" borderId="36" xfId="0" applyNumberFormat="1" applyFont="1" applyBorder="1" applyAlignment="1">
      <alignment horizontal="left" vertical="top"/>
    </xf>
    <xf numFmtId="42" fontId="8" fillId="0" borderId="36" xfId="0" applyNumberFormat="1" applyFont="1" applyBorder="1" applyAlignment="1">
      <alignment horizontal="left" vertical="top"/>
    </xf>
    <xf numFmtId="42" fontId="8" fillId="0" borderId="35" xfId="0" applyNumberFormat="1" applyFont="1" applyBorder="1" applyAlignment="1">
      <alignment horizontal="left" vertical="top" wrapText="1"/>
    </xf>
    <xf numFmtId="42" fontId="8" fillId="0" borderId="37" xfId="0" applyNumberFormat="1" applyFont="1" applyBorder="1" applyAlignment="1">
      <alignment horizontal="left" vertical="top" wrapText="1"/>
    </xf>
    <xf numFmtId="42" fontId="0" fillId="0" borderId="1" xfId="0" applyNumberFormat="1" applyBorder="1" applyAlignment="1">
      <alignment horizontal="left" vertical="top"/>
    </xf>
    <xf numFmtId="42" fontId="0" fillId="0" borderId="36" xfId="0" applyNumberFormat="1" applyBorder="1" applyAlignment="1">
      <alignment horizontal="left" vertical="top"/>
    </xf>
    <xf numFmtId="42" fontId="0" fillId="0" borderId="0" xfId="0" applyNumberFormat="1" applyBorder="1" applyAlignment="1">
      <alignment horizontal="left" vertical="top" wrapText="1"/>
    </xf>
    <xf numFmtId="42" fontId="10" fillId="0" borderId="0" xfId="0" applyNumberFormat="1" applyFont="1" applyBorder="1" applyAlignment="1">
      <alignment horizontal="left" vertical="top" wrapText="1"/>
    </xf>
    <xf numFmtId="42" fontId="4" fillId="0" borderId="0" xfId="0" applyNumberFormat="1" applyFont="1" applyBorder="1" applyAlignment="1">
      <alignment horizontal="center" vertical="top" wrapText="1"/>
    </xf>
    <xf numFmtId="42" fontId="0" fillId="0" borderId="0" xfId="0" applyNumberFormat="1" applyBorder="1" applyAlignment="1">
      <alignment horizontal="left" vertical="top"/>
    </xf>
    <xf numFmtId="42" fontId="12" fillId="0" borderId="0" xfId="0" applyNumberFormat="1" applyFont="1" applyBorder="1" applyAlignment="1">
      <alignment horizontal="center" vertical="top" wrapText="1"/>
    </xf>
    <xf numFmtId="2" fontId="8" fillId="0" borderId="35" xfId="0" applyNumberFormat="1" applyFont="1" applyBorder="1" applyAlignment="1">
      <alignment horizontal="left" vertical="top" wrapText="1"/>
    </xf>
    <xf numFmtId="2" fontId="8" fillId="0" borderId="37" xfId="0" applyNumberFormat="1" applyFont="1" applyBorder="1" applyAlignment="1">
      <alignment horizontal="left" vertical="top" wrapText="1"/>
    </xf>
    <xf numFmtId="2" fontId="8" fillId="0" borderId="35" xfId="0" applyNumberFormat="1" applyFont="1" applyBorder="1" applyAlignment="1">
      <alignment horizontal="left" vertical="top"/>
    </xf>
    <xf numFmtId="2" fontId="8" fillId="0" borderId="37" xfId="0" applyNumberFormat="1" applyFont="1" applyBorder="1" applyAlignment="1">
      <alignment horizontal="left" vertical="top"/>
    </xf>
    <xf numFmtId="2" fontId="8" fillId="0" borderId="1" xfId="0" applyNumberFormat="1" applyFont="1" applyBorder="1" applyAlignment="1">
      <alignment horizontal="left" vertical="top"/>
    </xf>
    <xf numFmtId="2" fontId="8" fillId="0" borderId="1" xfId="0" applyNumberFormat="1" applyFont="1" applyBorder="1" applyAlignment="1">
      <alignment horizontal="right" vertical="top"/>
    </xf>
    <xf numFmtId="2" fontId="8" fillId="0" borderId="36" xfId="0" applyNumberFormat="1" applyFont="1" applyBorder="1" applyAlignment="1">
      <alignment horizontal="left" vertical="top"/>
    </xf>
    <xf numFmtId="2" fontId="8" fillId="0" borderId="35" xfId="0" applyNumberFormat="1" applyFont="1" applyBorder="1" applyAlignment="1">
      <alignment horizontal="right" vertical="top"/>
    </xf>
    <xf numFmtId="2" fontId="8" fillId="0" borderId="37" xfId="0" applyNumberFormat="1" applyFont="1" applyBorder="1" applyAlignment="1">
      <alignment horizontal="right" vertical="top"/>
    </xf>
    <xf numFmtId="2" fontId="0" fillId="0" borderId="0" xfId="0" applyNumberFormat="1"/>
    <xf numFmtId="2" fontId="8" fillId="0" borderId="36" xfId="0" applyNumberFormat="1" applyFont="1" applyBorder="1" applyAlignment="1">
      <alignment horizontal="right" vertical="top"/>
    </xf>
    <xf numFmtId="2" fontId="6" fillId="0" borderId="35" xfId="0" applyNumberFormat="1" applyFont="1" applyBorder="1" applyAlignment="1">
      <alignment horizontal="left" vertical="top"/>
    </xf>
    <xf numFmtId="2" fontId="6" fillId="0" borderId="37" xfId="0" applyNumberFormat="1" applyFont="1" applyBorder="1" applyAlignment="1">
      <alignment horizontal="left" vertical="top"/>
    </xf>
    <xf numFmtId="2" fontId="6" fillId="0" borderId="1" xfId="0" applyNumberFormat="1" applyFont="1" applyBorder="1" applyAlignment="1">
      <alignment horizontal="right" vertical="top"/>
    </xf>
    <xf numFmtId="2" fontId="6" fillId="0" borderId="1" xfId="0" applyNumberFormat="1" applyFont="1" applyBorder="1" applyAlignment="1">
      <alignment horizontal="left" vertical="top"/>
    </xf>
    <xf numFmtId="2" fontId="6" fillId="0" borderId="36" xfId="0" applyNumberFormat="1" applyFont="1" applyBorder="1" applyAlignment="1">
      <alignment horizontal="left" vertical="top"/>
    </xf>
    <xf numFmtId="2" fontId="6" fillId="0" borderId="35" xfId="0" applyNumberFormat="1" applyFont="1" applyBorder="1" applyAlignment="1">
      <alignment horizontal="right" vertical="top"/>
    </xf>
    <xf numFmtId="2" fontId="6" fillId="0" borderId="37" xfId="0" applyNumberFormat="1" applyFont="1" applyBorder="1" applyAlignment="1">
      <alignment horizontal="right" vertical="top"/>
    </xf>
    <xf numFmtId="2" fontId="6" fillId="0" borderId="36" xfId="0" applyNumberFormat="1" applyFont="1" applyBorder="1" applyAlignment="1">
      <alignment horizontal="right" vertical="top"/>
    </xf>
    <xf numFmtId="2" fontId="6" fillId="0" borderId="35" xfId="0" applyNumberFormat="1" applyFont="1" applyBorder="1" applyAlignment="1">
      <alignment horizontal="left" vertical="top" wrapText="1"/>
    </xf>
    <xf numFmtId="2" fontId="6" fillId="0" borderId="37" xfId="0" applyNumberFormat="1" applyFont="1" applyBorder="1" applyAlignment="1">
      <alignment horizontal="left" vertical="top" wrapText="1"/>
    </xf>
    <xf numFmtId="2" fontId="0" fillId="0" borderId="35" xfId="0" applyNumberFormat="1" applyBorder="1" applyAlignment="1">
      <alignment horizontal="left" vertical="top"/>
    </xf>
    <xf numFmtId="2" fontId="0" fillId="0" borderId="37" xfId="0" applyNumberFormat="1" applyBorder="1" applyAlignment="1">
      <alignment horizontal="left" vertical="top"/>
    </xf>
    <xf numFmtId="2" fontId="0" fillId="0" borderId="1" xfId="0" applyNumberFormat="1" applyBorder="1" applyAlignment="1">
      <alignment horizontal="left" vertical="top"/>
    </xf>
    <xf numFmtId="2" fontId="0" fillId="0" borderId="36" xfId="0" applyNumberFormat="1" applyBorder="1" applyAlignment="1">
      <alignment horizontal="left" vertical="top"/>
    </xf>
    <xf numFmtId="2" fontId="0" fillId="0" borderId="0" xfId="0" applyNumberFormat="1" applyBorder="1" applyAlignment="1">
      <alignment horizontal="left" vertical="top" wrapText="1"/>
    </xf>
    <xf numFmtId="2" fontId="4" fillId="0" borderId="0" xfId="0" applyNumberFormat="1" applyFont="1" applyBorder="1" applyAlignment="1">
      <alignment horizontal="right" vertical="top"/>
    </xf>
    <xf numFmtId="2" fontId="6" fillId="0" borderId="35" xfId="0" applyNumberFormat="1" applyFont="1" applyBorder="1" applyAlignment="1">
      <alignment horizontal="center" vertical="top"/>
    </xf>
    <xf numFmtId="2" fontId="6" fillId="0" borderId="37" xfId="0" applyNumberFormat="1" applyFont="1" applyBorder="1" applyAlignment="1">
      <alignment horizontal="center" vertical="top"/>
    </xf>
    <xf numFmtId="2" fontId="6" fillId="0" borderId="36" xfId="0" applyNumberFormat="1" applyFont="1" applyBorder="1" applyAlignment="1">
      <alignment horizontal="center" vertical="top"/>
    </xf>
    <xf numFmtId="5" fontId="8" fillId="0" borderId="35" xfId="0" applyNumberFormat="1" applyFont="1" applyBorder="1" applyAlignment="1">
      <alignment horizontal="left" vertical="top" wrapText="1"/>
    </xf>
    <xf numFmtId="5" fontId="8" fillId="0" borderId="37" xfId="0" applyNumberFormat="1" applyFont="1" applyBorder="1" applyAlignment="1">
      <alignment horizontal="left" vertical="top" wrapText="1"/>
    </xf>
    <xf numFmtId="5" fontId="8" fillId="0" borderId="35" xfId="0" applyNumberFormat="1" applyFont="1" applyBorder="1" applyAlignment="1">
      <alignment horizontal="left" vertical="top"/>
    </xf>
    <xf numFmtId="5" fontId="8" fillId="0" borderId="37" xfId="0" applyNumberFormat="1" applyFont="1" applyBorder="1" applyAlignment="1">
      <alignment horizontal="left" vertical="top"/>
    </xf>
    <xf numFmtId="5" fontId="8" fillId="0" borderId="1" xfId="0" applyNumberFormat="1" applyFont="1" applyBorder="1" applyAlignment="1">
      <alignment horizontal="left" vertical="top"/>
    </xf>
    <xf numFmtId="5" fontId="8" fillId="0" borderId="1" xfId="0" applyNumberFormat="1" applyFont="1" applyBorder="1" applyAlignment="1">
      <alignment horizontal="right" vertical="top"/>
    </xf>
    <xf numFmtId="5" fontId="8" fillId="0" borderId="35" xfId="0" applyNumberFormat="1" applyFont="1" applyBorder="1" applyAlignment="1">
      <alignment horizontal="right" vertical="top"/>
    </xf>
    <xf numFmtId="5" fontId="8" fillId="0" borderId="37" xfId="0" applyNumberFormat="1" applyFont="1" applyBorder="1" applyAlignment="1">
      <alignment horizontal="right" vertical="top"/>
    </xf>
    <xf numFmtId="5" fontId="0" fillId="0" borderId="0" xfId="0" applyNumberFormat="1"/>
    <xf numFmtId="164" fontId="8" fillId="0" borderId="1" xfId="0" applyNumberFormat="1" applyFont="1" applyBorder="1" applyAlignment="1">
      <alignment horizontal="left" vertical="top"/>
    </xf>
    <xf numFmtId="164" fontId="8" fillId="0" borderId="36" xfId="0" applyNumberFormat="1" applyFont="1" applyBorder="1" applyAlignment="1">
      <alignment horizontal="left" vertical="top"/>
    </xf>
    <xf numFmtId="164" fontId="8" fillId="0" borderId="37" xfId="0" applyNumberFormat="1" applyFont="1" applyBorder="1" applyAlignment="1">
      <alignment horizontal="left" vertical="top"/>
    </xf>
    <xf numFmtId="164" fontId="8" fillId="0" borderId="35" xfId="0" applyNumberFormat="1" applyFont="1" applyBorder="1" applyAlignment="1">
      <alignment horizontal="left" vertical="top"/>
    </xf>
    <xf numFmtId="42" fontId="13" fillId="0" borderId="0" xfId="0" applyNumberFormat="1" applyFont="1"/>
    <xf numFmtId="42" fontId="13" fillId="0" borderId="0" xfId="0" applyNumberFormat="1" applyFont="1" applyAlignment="1">
      <alignment vertical="center"/>
    </xf>
    <xf numFmtId="42" fontId="13" fillId="0" borderId="2" xfId="0" applyNumberFormat="1" applyFont="1" applyBorder="1" applyAlignment="1">
      <alignment horizontal="center" vertical="center"/>
    </xf>
    <xf numFmtId="42" fontId="14" fillId="2" borderId="22" xfId="0" applyNumberFormat="1" applyFont="1" applyFill="1" applyBorder="1" applyAlignment="1">
      <alignment vertical="top" wrapText="1"/>
    </xf>
    <xf numFmtId="42" fontId="14" fillId="2" borderId="24" xfId="0" applyNumberFormat="1" applyFont="1" applyFill="1" applyBorder="1" applyAlignment="1">
      <alignment vertical="top" wrapText="1"/>
    </xf>
    <xf numFmtId="42" fontId="13" fillId="0" borderId="0" xfId="0" applyNumberFormat="1" applyFont="1" applyAlignment="1">
      <alignment vertical="top"/>
    </xf>
    <xf numFmtId="42" fontId="13" fillId="0" borderId="5" xfId="0" applyNumberFormat="1" applyFont="1" applyBorder="1" applyAlignment="1">
      <alignment vertical="top" wrapText="1"/>
    </xf>
    <xf numFmtId="42" fontId="13" fillId="0" borderId="8" xfId="0" applyNumberFormat="1" applyFont="1" applyBorder="1" applyAlignment="1">
      <alignment vertical="top"/>
    </xf>
    <xf numFmtId="42" fontId="13" fillId="0" borderId="10" xfId="0" applyNumberFormat="1" applyFont="1" applyBorder="1" applyAlignment="1">
      <alignment vertical="top"/>
    </xf>
    <xf numFmtId="42" fontId="13" fillId="0" borderId="11" xfId="0" applyNumberFormat="1" applyFont="1" applyBorder="1" applyAlignment="1">
      <alignment vertical="top" wrapText="1"/>
    </xf>
    <xf numFmtId="42" fontId="13" fillId="0" borderId="14" xfId="0" applyNumberFormat="1" applyFont="1" applyBorder="1" applyAlignment="1">
      <alignment vertical="top"/>
    </xf>
    <xf numFmtId="42" fontId="13" fillId="0" borderId="16" xfId="0" applyNumberFormat="1" applyFont="1" applyBorder="1" applyAlignment="1">
      <alignment vertical="top"/>
    </xf>
    <xf numFmtId="42" fontId="13" fillId="0" borderId="30" xfId="0" applyNumberFormat="1" applyFont="1" applyBorder="1" applyAlignment="1">
      <alignment vertical="top" wrapText="1"/>
    </xf>
    <xf numFmtId="42" fontId="13" fillId="0" borderId="34" xfId="0" applyNumberFormat="1" applyFont="1" applyBorder="1" applyAlignment="1">
      <alignment vertical="top"/>
    </xf>
    <xf numFmtId="42" fontId="13" fillId="0" borderId="17" xfId="0" applyNumberFormat="1" applyFont="1" applyBorder="1" applyAlignment="1">
      <alignment vertical="top" wrapText="1"/>
    </xf>
    <xf numFmtId="42" fontId="13" fillId="0" borderId="20" xfId="0" applyNumberFormat="1" applyFont="1" applyBorder="1" applyAlignment="1">
      <alignment vertical="top"/>
    </xf>
    <xf numFmtId="42" fontId="16" fillId="0" borderId="1" xfId="0" applyNumberFormat="1" applyFont="1" applyBorder="1" applyAlignment="1">
      <alignment horizontal="left" vertical="top"/>
    </xf>
    <xf numFmtId="42" fontId="16" fillId="0" borderId="1" xfId="0" applyNumberFormat="1" applyFont="1" applyBorder="1" applyAlignment="1">
      <alignment horizontal="right" vertical="top"/>
    </xf>
    <xf numFmtId="41" fontId="13" fillId="0" borderId="0" xfId="0" applyNumberFormat="1" applyFont="1"/>
    <xf numFmtId="41" fontId="13" fillId="0" borderId="0" xfId="0" applyNumberFormat="1" applyFont="1" applyAlignment="1">
      <alignment vertical="center"/>
    </xf>
    <xf numFmtId="41" fontId="13" fillId="0" borderId="0" xfId="0" applyNumberFormat="1" applyFont="1" applyAlignment="1">
      <alignment vertical="top"/>
    </xf>
    <xf numFmtId="41" fontId="14" fillId="2" borderId="22" xfId="0" applyNumberFormat="1" applyFont="1" applyFill="1" applyBorder="1" applyAlignment="1">
      <alignment vertical="top" wrapText="1"/>
    </xf>
    <xf numFmtId="41" fontId="14" fillId="2" borderId="0" xfId="1" applyNumberFormat="1" applyFont="1" applyFill="1" applyBorder="1" applyAlignment="1">
      <alignment vertical="top" wrapText="1"/>
    </xf>
    <xf numFmtId="41" fontId="14" fillId="2" borderId="23" xfId="0" applyNumberFormat="1" applyFont="1" applyFill="1" applyBorder="1" applyAlignment="1">
      <alignment vertical="top" wrapText="1"/>
    </xf>
    <xf numFmtId="41" fontId="13" fillId="0" borderId="5" xfId="0" applyNumberFormat="1" applyFont="1" applyBorder="1" applyAlignment="1">
      <alignment vertical="top"/>
    </xf>
    <xf numFmtId="41" fontId="13" fillId="0" borderId="6" xfId="0" applyNumberFormat="1" applyFont="1" applyBorder="1" applyAlignment="1">
      <alignment horizontal="center" vertical="top"/>
    </xf>
    <xf numFmtId="41" fontId="15" fillId="0" borderId="7" xfId="1" applyNumberFormat="1" applyFont="1" applyBorder="1" applyAlignment="1">
      <alignment vertical="top"/>
    </xf>
    <xf numFmtId="41" fontId="13" fillId="0" borderId="11" xfId="0" applyNumberFormat="1" applyFont="1" applyBorder="1" applyAlignment="1">
      <alignment vertical="top"/>
    </xf>
    <xf numFmtId="41" fontId="13" fillId="0" borderId="12" xfId="0" applyNumberFormat="1" applyFont="1" applyBorder="1" applyAlignment="1">
      <alignment horizontal="center" vertical="top"/>
    </xf>
    <xf numFmtId="41" fontId="15" fillId="0" borderId="13" xfId="1" applyNumberFormat="1" applyFont="1" applyBorder="1" applyAlignment="1">
      <alignment vertical="top"/>
    </xf>
    <xf numFmtId="41" fontId="13" fillId="0" borderId="30" xfId="0" applyNumberFormat="1" applyFont="1" applyBorder="1" applyAlignment="1">
      <alignment vertical="top"/>
    </xf>
    <xf numFmtId="41" fontId="13" fillId="0" borderId="31" xfId="0" applyNumberFormat="1" applyFont="1" applyBorder="1" applyAlignment="1">
      <alignment horizontal="center" vertical="top"/>
    </xf>
    <xf numFmtId="41" fontId="15" fillId="0" borderId="32" xfId="1" applyNumberFormat="1" applyFont="1" applyBorder="1" applyAlignment="1">
      <alignment vertical="top"/>
    </xf>
    <xf numFmtId="41" fontId="13" fillId="0" borderId="17" xfId="0" applyNumberFormat="1" applyFont="1" applyBorder="1" applyAlignment="1">
      <alignment vertical="top"/>
    </xf>
    <xf numFmtId="41" fontId="13" fillId="0" borderId="18" xfId="0" applyNumberFormat="1" applyFont="1" applyBorder="1" applyAlignment="1">
      <alignment horizontal="center" vertical="top"/>
    </xf>
    <xf numFmtId="41" fontId="14" fillId="2" borderId="21" xfId="0" applyNumberFormat="1" applyFont="1" applyFill="1" applyBorder="1"/>
    <xf numFmtId="41" fontId="14" fillId="2" borderId="21" xfId="0" applyNumberFormat="1" applyFont="1" applyFill="1" applyBorder="1" applyAlignment="1">
      <alignment vertical="top"/>
    </xf>
    <xf numFmtId="41" fontId="15" fillId="0" borderId="9" xfId="1" applyNumberFormat="1" applyFont="1" applyBorder="1" applyAlignment="1">
      <alignment vertical="top"/>
    </xf>
    <xf numFmtId="41" fontId="15" fillId="0" borderId="15" xfId="1" applyNumberFormat="1" applyFont="1" applyBorder="1" applyAlignment="1">
      <alignment vertical="top"/>
    </xf>
    <xf numFmtId="41" fontId="15" fillId="0" borderId="33" xfId="1" applyNumberFormat="1" applyFont="1" applyBorder="1" applyAlignment="1">
      <alignment vertical="top"/>
    </xf>
    <xf numFmtId="41" fontId="15" fillId="0" borderId="19" xfId="1" applyNumberFormat="1" applyFont="1" applyBorder="1" applyAlignment="1">
      <alignment vertical="top"/>
    </xf>
    <xf numFmtId="42" fontId="16" fillId="0" borderId="35" xfId="0" applyNumberFormat="1" applyFont="1" applyBorder="1" applyAlignment="1">
      <alignment horizontal="left" vertical="top"/>
    </xf>
    <xf numFmtId="42" fontId="16" fillId="0" borderId="35" xfId="0" applyNumberFormat="1" applyFont="1" applyBorder="1" applyAlignment="1">
      <alignment horizontal="right" vertical="top"/>
    </xf>
    <xf numFmtId="165" fontId="13" fillId="0" borderId="0" xfId="0" applyNumberFormat="1" applyFont="1"/>
    <xf numFmtId="165" fontId="14" fillId="2" borderId="21" xfId="0" applyNumberFormat="1" applyFont="1" applyFill="1" applyBorder="1" applyAlignment="1">
      <alignment vertical="top"/>
    </xf>
    <xf numFmtId="165" fontId="15" fillId="0" borderId="9" xfId="1" applyNumberFormat="1" applyFont="1" applyBorder="1" applyAlignment="1">
      <alignment vertical="top"/>
    </xf>
    <xf numFmtId="165" fontId="15" fillId="0" borderId="15" xfId="1" applyNumberFormat="1" applyFont="1" applyBorder="1" applyAlignment="1">
      <alignment vertical="top"/>
    </xf>
    <xf numFmtId="165" fontId="15" fillId="0" borderId="33" xfId="1" applyNumberFormat="1" applyFont="1" applyBorder="1" applyAlignment="1">
      <alignment vertical="top"/>
    </xf>
    <xf numFmtId="165" fontId="15" fillId="0" borderId="19" xfId="1" applyNumberFormat="1" applyFont="1" applyBorder="1" applyAlignment="1">
      <alignment vertical="top"/>
    </xf>
    <xf numFmtId="42" fontId="16" fillId="0" borderId="37" xfId="0" applyNumberFormat="1" applyFont="1" applyBorder="1" applyAlignment="1">
      <alignment horizontal="left" vertical="top"/>
    </xf>
    <xf numFmtId="42" fontId="16" fillId="0" borderId="37" xfId="0" applyNumberFormat="1" applyFont="1" applyBorder="1" applyAlignment="1">
      <alignment horizontal="right" vertical="top"/>
    </xf>
    <xf numFmtId="165" fontId="15" fillId="0" borderId="42" xfId="1" applyNumberFormat="1" applyFont="1" applyBorder="1" applyAlignment="1">
      <alignment vertical="top"/>
    </xf>
    <xf numFmtId="165" fontId="15" fillId="0" borderId="43" xfId="1" applyNumberFormat="1" applyFont="1" applyBorder="1" applyAlignment="1">
      <alignment vertical="top"/>
    </xf>
    <xf numFmtId="165" fontId="15" fillId="0" borderId="44" xfId="1" applyNumberFormat="1" applyFont="1" applyBorder="1" applyAlignment="1">
      <alignment vertical="top"/>
    </xf>
    <xf numFmtId="42" fontId="13" fillId="3" borderId="0" xfId="0" applyNumberFormat="1" applyFont="1" applyFill="1"/>
    <xf numFmtId="41" fontId="13" fillId="3" borderId="0" xfId="0" applyNumberFormat="1" applyFont="1" applyFill="1"/>
    <xf numFmtId="42" fontId="13" fillId="3" borderId="0" xfId="0" applyNumberFormat="1" applyFont="1" applyFill="1" applyAlignment="1">
      <alignment vertical="top"/>
    </xf>
    <xf numFmtId="41" fontId="13" fillId="3" borderId="0" xfId="0" applyNumberFormat="1" applyFont="1" applyFill="1" applyAlignment="1">
      <alignment vertical="top"/>
    </xf>
    <xf numFmtId="41" fontId="13" fillId="0" borderId="0" xfId="0" applyNumberFormat="1" applyFont="1" applyAlignment="1">
      <alignment horizontal="center" vertical="top"/>
    </xf>
    <xf numFmtId="165" fontId="14" fillId="2" borderId="25" xfId="1" applyNumberFormat="1" applyFont="1" applyFill="1" applyBorder="1" applyAlignment="1">
      <alignment vertical="top"/>
    </xf>
    <xf numFmtId="165" fontId="17" fillId="0" borderId="0" xfId="0" applyNumberFormat="1" applyFont="1" applyFill="1"/>
    <xf numFmtId="42" fontId="13" fillId="0" borderId="0" xfId="0" applyNumberFormat="1" applyFont="1" applyBorder="1" applyAlignment="1">
      <alignment vertical="center"/>
    </xf>
    <xf numFmtId="42" fontId="13" fillId="3" borderId="0" xfId="0" applyNumberFormat="1" applyFont="1" applyFill="1" applyBorder="1" applyAlignment="1">
      <alignment vertical="center"/>
    </xf>
    <xf numFmtId="41" fontId="13" fillId="3" borderId="0" xfId="0" applyNumberFormat="1" applyFont="1" applyFill="1" applyBorder="1" applyAlignment="1">
      <alignment vertical="center"/>
    </xf>
    <xf numFmtId="42" fontId="13" fillId="0" borderId="45" xfId="0" applyNumberFormat="1" applyFont="1" applyBorder="1" applyAlignment="1">
      <alignment horizontal="center" vertical="center" wrapText="1"/>
    </xf>
    <xf numFmtId="42" fontId="13" fillId="0" borderId="22" xfId="0" applyNumberFormat="1" applyFont="1" applyBorder="1" applyAlignment="1">
      <alignment vertical="top" wrapText="1"/>
    </xf>
    <xf numFmtId="42" fontId="14" fillId="2" borderId="45" xfId="0" applyNumberFormat="1" applyFont="1" applyFill="1" applyBorder="1" applyAlignment="1">
      <alignment vertical="top" wrapText="1"/>
    </xf>
    <xf numFmtId="41" fontId="13" fillId="0" borderId="22" xfId="0" applyNumberFormat="1" applyFont="1" applyBorder="1" applyAlignment="1">
      <alignment vertical="top"/>
    </xf>
    <xf numFmtId="41" fontId="13" fillId="0" borderId="0" xfId="0" applyNumberFormat="1" applyFont="1" applyBorder="1" applyAlignment="1">
      <alignment horizontal="center" vertical="top"/>
    </xf>
    <xf numFmtId="41" fontId="15" fillId="0" borderId="46" xfId="1" applyNumberFormat="1" applyFont="1" applyBorder="1" applyAlignment="1">
      <alignment vertical="top"/>
    </xf>
    <xf numFmtId="41" fontId="14" fillId="2" borderId="2" xfId="0" applyNumberFormat="1" applyFont="1" applyFill="1" applyBorder="1" applyAlignment="1">
      <alignment vertical="top" wrapText="1"/>
    </xf>
    <xf numFmtId="41" fontId="14" fillId="2" borderId="3" xfId="1" applyNumberFormat="1" applyFont="1" applyFill="1" applyBorder="1" applyAlignment="1">
      <alignment vertical="top" wrapText="1"/>
    </xf>
    <xf numFmtId="41" fontId="14" fillId="2" borderId="47" xfId="0" applyNumberFormat="1" applyFont="1" applyFill="1" applyBorder="1" applyAlignment="1">
      <alignment vertical="top" wrapText="1"/>
    </xf>
    <xf numFmtId="42" fontId="13" fillId="0" borderId="48" xfId="0" applyNumberFormat="1" applyFont="1" applyBorder="1" applyAlignment="1">
      <alignment vertical="top"/>
    </xf>
    <xf numFmtId="42" fontId="13" fillId="0" borderId="49" xfId="0" applyNumberFormat="1" applyFont="1" applyBorder="1" applyAlignment="1">
      <alignment vertical="top"/>
    </xf>
    <xf numFmtId="41" fontId="14" fillId="2" borderId="2" xfId="1" applyNumberFormat="1" applyFont="1" applyFill="1" applyBorder="1" applyAlignment="1">
      <alignment vertical="top"/>
    </xf>
    <xf numFmtId="41" fontId="14" fillId="2" borderId="3" xfId="0" applyNumberFormat="1" applyFont="1" applyFill="1" applyBorder="1"/>
    <xf numFmtId="165" fontId="14" fillId="2" borderId="47" xfId="0" applyNumberFormat="1" applyFont="1" applyFill="1" applyBorder="1" applyAlignment="1">
      <alignment vertical="top"/>
    </xf>
    <xf numFmtId="42" fontId="13" fillId="0" borderId="23" xfId="0" applyNumberFormat="1" applyFont="1" applyBorder="1" applyAlignment="1">
      <alignment vertical="top"/>
    </xf>
    <xf numFmtId="41" fontId="14" fillId="2" borderId="3" xfId="0" applyNumberFormat="1" applyFont="1" applyFill="1" applyBorder="1" applyAlignment="1">
      <alignment vertical="top"/>
    </xf>
    <xf numFmtId="42" fontId="16" fillId="0" borderId="50" xfId="0" applyNumberFormat="1" applyFont="1" applyBorder="1" applyAlignment="1">
      <alignment horizontal="left" vertical="top"/>
    </xf>
    <xf numFmtId="165" fontId="14" fillId="2" borderId="3" xfId="0" applyNumberFormat="1" applyFont="1" applyFill="1" applyBorder="1" applyAlignment="1">
      <alignment vertical="top"/>
    </xf>
    <xf numFmtId="43" fontId="14" fillId="2" borderId="2" xfId="1" applyNumberFormat="1" applyFont="1" applyFill="1" applyBorder="1" applyAlignment="1">
      <alignment vertical="top"/>
    </xf>
    <xf numFmtId="42" fontId="16" fillId="0" borderId="40" xfId="0" applyNumberFormat="1" applyFont="1" applyBorder="1" applyAlignment="1">
      <alignment horizontal="left" vertical="top"/>
    </xf>
    <xf numFmtId="42" fontId="16" fillId="0" borderId="50" xfId="0" applyNumberFormat="1" applyFont="1" applyBorder="1" applyAlignment="1">
      <alignment horizontal="right" vertical="top"/>
    </xf>
    <xf numFmtId="42" fontId="16" fillId="0" borderId="40" xfId="0" applyNumberFormat="1" applyFont="1" applyBorder="1" applyAlignment="1">
      <alignment horizontal="right" vertical="top"/>
    </xf>
    <xf numFmtId="42" fontId="14" fillId="2" borderId="2" xfId="0" applyNumberFormat="1" applyFont="1" applyFill="1" applyBorder="1" applyAlignment="1">
      <alignment vertical="top" wrapText="1"/>
    </xf>
    <xf numFmtId="42" fontId="13" fillId="0" borderId="51" xfId="0" applyNumberFormat="1" applyFont="1" applyBorder="1" applyAlignment="1">
      <alignment vertical="top" wrapText="1"/>
    </xf>
    <xf numFmtId="41" fontId="13" fillId="0" borderId="51" xfId="0" applyNumberFormat="1" applyFont="1" applyBorder="1" applyAlignment="1">
      <alignment vertical="top"/>
    </xf>
    <xf numFmtId="41" fontId="13" fillId="0" borderId="52" xfId="0" applyNumberFormat="1" applyFont="1" applyBorder="1" applyAlignment="1">
      <alignment horizontal="center" vertical="top"/>
    </xf>
    <xf numFmtId="42" fontId="16" fillId="0" borderId="53" xfId="0" applyNumberFormat="1" applyFont="1" applyBorder="1" applyAlignment="1">
      <alignment horizontal="left" vertical="top"/>
    </xf>
    <xf numFmtId="42" fontId="16" fillId="0" borderId="54" xfId="0" applyNumberFormat="1" applyFont="1" applyBorder="1" applyAlignment="1">
      <alignment horizontal="right" vertical="top"/>
    </xf>
    <xf numFmtId="42" fontId="16" fillId="0" borderId="54" xfId="0" applyNumberFormat="1" applyFont="1" applyBorder="1" applyAlignment="1">
      <alignment horizontal="left" vertical="top"/>
    </xf>
    <xf numFmtId="42" fontId="16" fillId="0" borderId="53" xfId="0" applyNumberFormat="1" applyFont="1" applyBorder="1" applyAlignment="1">
      <alignment horizontal="right" vertical="top"/>
    </xf>
    <xf numFmtId="42" fontId="13" fillId="0" borderId="55" xfId="0" applyNumberFormat="1" applyFont="1" applyBorder="1" applyAlignment="1">
      <alignment vertical="top"/>
    </xf>
    <xf numFmtId="41" fontId="15" fillId="0" borderId="42" xfId="1" applyNumberFormat="1" applyFont="1" applyBorder="1" applyAlignment="1">
      <alignment vertical="top"/>
    </xf>
    <xf numFmtId="42" fontId="16" fillId="0" borderId="56" xfId="0" applyNumberFormat="1" applyFont="1" applyBorder="1" applyAlignment="1">
      <alignment horizontal="right" vertical="top"/>
    </xf>
    <xf numFmtId="42" fontId="16" fillId="0" borderId="57" xfId="0" applyNumberFormat="1" applyFont="1" applyBorder="1" applyAlignment="1">
      <alignment horizontal="right" vertical="top"/>
    </xf>
    <xf numFmtId="42" fontId="16" fillId="0" borderId="57" xfId="0" applyNumberFormat="1" applyFont="1" applyBorder="1" applyAlignment="1">
      <alignment horizontal="left" vertical="top"/>
    </xf>
    <xf numFmtId="42" fontId="14" fillId="2" borderId="4" xfId="0" applyNumberFormat="1" applyFont="1" applyFill="1" applyBorder="1" applyAlignment="1">
      <alignment vertical="top"/>
    </xf>
    <xf numFmtId="42" fontId="14" fillId="2" borderId="47" xfId="0" applyNumberFormat="1" applyFont="1" applyFill="1" applyBorder="1" applyAlignment="1">
      <alignment vertical="top"/>
    </xf>
    <xf numFmtId="166" fontId="15" fillId="0" borderId="43" xfId="1" applyNumberFormat="1" applyFont="1" applyBorder="1" applyAlignment="1">
      <alignment vertical="top"/>
    </xf>
    <xf numFmtId="41" fontId="13" fillId="0" borderId="26" xfId="0" applyNumberFormat="1" applyFont="1" applyBorder="1" applyAlignment="1">
      <alignment horizontal="center" vertical="center" wrapText="1"/>
    </xf>
    <xf numFmtId="41" fontId="13" fillId="0" borderId="27" xfId="0" applyNumberFormat="1" applyFont="1" applyBorder="1" applyAlignment="1">
      <alignment horizontal="center" vertical="center" wrapText="1"/>
    </xf>
    <xf numFmtId="41" fontId="13" fillId="0" borderId="4" xfId="0" applyNumberFormat="1" applyFont="1" applyBorder="1" applyAlignment="1">
      <alignment horizontal="center" vertical="center" wrapText="1"/>
    </xf>
    <xf numFmtId="165" fontId="18" fillId="0" borderId="0" xfId="0" applyNumberFormat="1" applyFont="1" applyFill="1" applyBorder="1" applyAlignment="1">
      <alignment horizontal="left" vertical="top"/>
    </xf>
    <xf numFmtId="42" fontId="13" fillId="3" borderId="0" xfId="0" applyNumberFormat="1" applyFont="1" applyFill="1" applyAlignment="1">
      <alignment horizontal="center"/>
    </xf>
    <xf numFmtId="42" fontId="13" fillId="0" borderId="26" xfId="0" applyNumberFormat="1" applyFont="1" applyBorder="1" applyAlignment="1">
      <alignment horizontal="center" vertical="center"/>
    </xf>
    <xf numFmtId="42" fontId="13" fillId="0" borderId="27" xfId="0" applyNumberFormat="1" applyFont="1" applyBorder="1" applyAlignment="1">
      <alignment horizontal="center" vertical="center"/>
    </xf>
    <xf numFmtId="42" fontId="13" fillId="0" borderId="4" xfId="0" applyNumberFormat="1" applyFont="1" applyBorder="1" applyAlignment="1">
      <alignment horizontal="center" vertical="center"/>
    </xf>
    <xf numFmtId="42" fontId="13" fillId="0" borderId="28" xfId="0" applyNumberFormat="1" applyFont="1" applyBorder="1" applyAlignment="1">
      <alignment horizontal="center" vertical="center"/>
    </xf>
    <xf numFmtId="42" fontId="13" fillId="0" borderId="29" xfId="0" applyNumberFormat="1" applyFont="1" applyBorder="1" applyAlignment="1">
      <alignment horizontal="center" vertical="center"/>
    </xf>
    <xf numFmtId="41" fontId="13" fillId="0" borderId="31" xfId="0" applyNumberFormat="1" applyFont="1" applyBorder="1" applyAlignment="1">
      <alignment horizontal="center" vertical="top" wrapText="1"/>
    </xf>
    <xf numFmtId="165" fontId="14" fillId="2" borderId="2" xfId="1" applyNumberFormat="1" applyFont="1" applyFill="1" applyBorder="1" applyAlignment="1">
      <alignment vertical="top"/>
    </xf>
    <xf numFmtId="42" fontId="16" fillId="0" borderId="36" xfId="0" applyNumberFormat="1" applyFont="1" applyBorder="1" applyAlignment="1">
      <alignment horizontal="right" vertical="top"/>
    </xf>
    <xf numFmtId="42" fontId="16" fillId="0" borderId="36" xfId="0" applyNumberFormat="1" applyFont="1" applyBorder="1" applyAlignment="1">
      <alignment horizontal="left" vertical="top"/>
    </xf>
    <xf numFmtId="41" fontId="19" fillId="0" borderId="31" xfId="0" applyNumberFormat="1" applyFont="1" applyBorder="1" applyAlignment="1">
      <alignment horizontal="center" vertical="top" wrapText="1"/>
    </xf>
    <xf numFmtId="41" fontId="20" fillId="0" borderId="0" xfId="0" applyNumberFormat="1" applyFont="1" applyAlignment="1">
      <alignment horizontal="center"/>
    </xf>
    <xf numFmtId="42" fontId="20" fillId="0" borderId="0" xfId="0" applyNumberFormat="1" applyFont="1" applyAlignment="1">
      <alignment horizontal="center"/>
    </xf>
    <xf numFmtId="42" fontId="13" fillId="0" borderId="0" xfId="0" applyNumberFormat="1" applyFont="1" applyFill="1"/>
    <xf numFmtId="41" fontId="13" fillId="0" borderId="0" xfId="0" applyNumberFormat="1" applyFont="1" applyFill="1"/>
    <xf numFmtId="42" fontId="13" fillId="0" borderId="0" xfId="0" applyNumberFormat="1" applyFont="1" applyFill="1" applyAlignment="1">
      <alignment horizontal="center"/>
    </xf>
    <xf numFmtId="42" fontId="13" fillId="0" borderId="0" xfId="0" applyNumberFormat="1" applyFont="1" applyFill="1" applyBorder="1" applyAlignment="1">
      <alignment vertical="center"/>
    </xf>
    <xf numFmtId="41" fontId="13" fillId="0" borderId="0" xfId="0" applyNumberFormat="1" applyFont="1" applyFill="1" applyBorder="1" applyAlignment="1">
      <alignment vertical="center"/>
    </xf>
    <xf numFmtId="42" fontId="13" fillId="0" borderId="0" xfId="0" applyNumberFormat="1" applyFont="1" applyFill="1" applyAlignment="1">
      <alignment vertical="top"/>
    </xf>
    <xf numFmtId="41" fontId="13" fillId="0" borderId="0" xfId="0" applyNumberFormat="1" applyFont="1" applyFill="1" applyAlignment="1">
      <alignment vertical="top"/>
    </xf>
    <xf numFmtId="42" fontId="13" fillId="0" borderId="2" xfId="0" applyNumberFormat="1" applyFont="1" applyBorder="1" applyAlignment="1">
      <alignment horizontal="center" vertical="center"/>
    </xf>
    <xf numFmtId="42" fontId="13" fillId="0" borderId="3" xfId="0" applyNumberFormat="1" applyFont="1" applyBorder="1" applyAlignment="1">
      <alignment horizontal="center" vertical="center"/>
    </xf>
    <xf numFmtId="42" fontId="13" fillId="0" borderId="47" xfId="0" applyNumberFormat="1" applyFont="1" applyBorder="1" applyAlignment="1">
      <alignment horizontal="center" vertical="center"/>
    </xf>
    <xf numFmtId="41" fontId="13" fillId="0" borderId="2" xfId="0" applyNumberFormat="1" applyFont="1" applyBorder="1" applyAlignment="1">
      <alignment horizontal="center" vertical="center" wrapText="1"/>
    </xf>
    <xf numFmtId="41" fontId="13" fillId="0" borderId="3" xfId="0" applyNumberFormat="1" applyFont="1" applyBorder="1" applyAlignment="1">
      <alignment horizontal="center" vertical="center" wrapText="1"/>
    </xf>
    <xf numFmtId="41" fontId="13" fillId="0" borderId="47" xfId="0" applyNumberFormat="1" applyFont="1" applyBorder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35</xdr:row>
      <xdr:rowOff>0</xdr:rowOff>
    </xdr:from>
    <xdr:ext cx="400049" cy="104775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010775"/>
          <a:ext cx="400049" cy="10477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64</xdr:row>
      <xdr:rowOff>0</xdr:rowOff>
    </xdr:from>
    <xdr:ext cx="400049" cy="104775"/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0697825"/>
          <a:ext cx="400049" cy="10477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94</xdr:row>
      <xdr:rowOff>0</xdr:rowOff>
    </xdr:from>
    <xdr:ext cx="400049" cy="104775"/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1365825"/>
          <a:ext cx="400049" cy="10477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60"/>
  <sheetViews>
    <sheetView tabSelected="1" zoomScaleNormal="100" workbookViewId="0">
      <pane xSplit="6" ySplit="6" topLeftCell="W7" activePane="bottomRight" state="frozen"/>
      <selection pane="topRight" activeCell="G1" sqref="G1"/>
      <selection pane="bottomLeft" activeCell="A8" sqref="A8"/>
      <selection pane="bottomRight"/>
    </sheetView>
  </sheetViews>
  <sheetFormatPr defaultRowHeight="15" x14ac:dyDescent="0.25"/>
  <cols>
    <col min="1" max="1" width="5.42578125" style="101" customWidth="1"/>
    <col min="2" max="2" width="29.5703125" style="83" customWidth="1"/>
    <col min="3" max="3" width="8.140625" style="101" customWidth="1"/>
    <col min="4" max="5" width="7.28515625" style="101" customWidth="1"/>
    <col min="6" max="6" width="16.7109375" style="83" customWidth="1"/>
    <col min="7" max="8" width="7.28515625" style="101" customWidth="1"/>
    <col min="9" max="9" width="7.28515625" style="126" customWidth="1"/>
    <col min="10" max="10" width="16.7109375" style="83" customWidth="1"/>
    <col min="11" max="12" width="7.28515625" style="101" customWidth="1"/>
    <col min="13" max="13" width="7.28515625" style="126" customWidth="1"/>
    <col min="14" max="14" width="16.7109375" style="83" customWidth="1"/>
    <col min="15" max="16" width="7.28515625" style="101" customWidth="1"/>
    <col min="17" max="17" width="7.28515625" style="126" customWidth="1"/>
    <col min="18" max="18" width="16.7109375" style="83" customWidth="1"/>
    <col min="19" max="20" width="7.28515625" style="101" customWidth="1"/>
    <col min="21" max="21" width="7.28515625" style="126" customWidth="1"/>
    <col min="22" max="22" width="16.7109375" style="83" customWidth="1"/>
    <col min="23" max="24" width="7.28515625" style="101" customWidth="1"/>
    <col min="25" max="25" width="7.28515625" style="126" customWidth="1"/>
    <col min="26" max="26" width="16.7109375" style="83" customWidth="1"/>
    <col min="27" max="28" width="7.28515625" style="101" customWidth="1"/>
    <col min="29" max="29" width="7.28515625" style="126" customWidth="1"/>
    <col min="30" max="30" width="16.7109375" style="83" customWidth="1"/>
    <col min="31" max="32" width="7.28515625" style="101" customWidth="1"/>
    <col min="33" max="33" width="7.28515625" style="126" customWidth="1"/>
    <col min="34" max="34" width="16.7109375" style="83" customWidth="1"/>
    <col min="35" max="36" width="7.28515625" style="101" customWidth="1"/>
    <col min="37" max="37" width="7.28515625" style="126" customWidth="1"/>
    <col min="38" max="38" width="16.7109375" style="83" customWidth="1"/>
    <col min="39" max="40" width="7.28515625" style="101" customWidth="1"/>
    <col min="41" max="41" width="7.28515625" style="126" customWidth="1"/>
    <col min="42" max="42" width="16.7109375" style="83" customWidth="1"/>
    <col min="43" max="44" width="7.28515625" style="101" customWidth="1"/>
    <col min="45" max="45" width="7.28515625" style="126" customWidth="1"/>
    <col min="46" max="46" width="16.7109375" style="83" customWidth="1"/>
    <col min="47" max="48" width="7.28515625" style="101" customWidth="1"/>
    <col min="49" max="49" width="7.28515625" style="126" customWidth="1"/>
    <col min="50" max="50" width="16.7109375" style="83" customWidth="1"/>
    <col min="51" max="53" width="7.28515625" style="101" customWidth="1"/>
    <col min="54" max="54" width="16.7109375" style="83" customWidth="1"/>
    <col min="55" max="56" width="2.7109375" style="83" customWidth="1"/>
    <col min="57" max="57" width="2.7109375" style="202" customWidth="1"/>
    <col min="58" max="58" width="10.28515625" style="203" bestFit="1" customWidth="1"/>
    <col min="59" max="59" width="9.28515625" style="203" bestFit="1" customWidth="1"/>
    <col min="60" max="60" width="16.7109375" style="202" customWidth="1"/>
    <col min="61" max="61" width="9.140625" style="202"/>
    <col min="62" max="62" width="10.28515625" style="203" bestFit="1" customWidth="1"/>
    <col min="63" max="63" width="10" style="203" bestFit="1" customWidth="1"/>
    <col min="64" max="64" width="9.140625" style="202"/>
    <col min="65" max="16384" width="9.140625" style="83"/>
  </cols>
  <sheetData>
    <row r="1" spans="1:64" ht="31.5" x14ac:dyDescent="0.5">
      <c r="B1" s="200" t="s">
        <v>0</v>
      </c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200"/>
      <c r="O1" s="200"/>
      <c r="P1" s="200"/>
      <c r="Q1" s="200"/>
      <c r="R1" s="200"/>
      <c r="S1" s="200"/>
      <c r="T1" s="200"/>
      <c r="U1" s="200"/>
      <c r="V1" s="200"/>
      <c r="W1" s="200"/>
      <c r="X1" s="200"/>
      <c r="Y1" s="200"/>
      <c r="Z1" s="200"/>
      <c r="AA1" s="200"/>
      <c r="AB1" s="200"/>
      <c r="AC1" s="200"/>
      <c r="AD1" s="200"/>
      <c r="AE1" s="200"/>
      <c r="AF1" s="200"/>
      <c r="AG1" s="200"/>
      <c r="AH1" s="200"/>
      <c r="AI1" s="200"/>
      <c r="AJ1" s="200"/>
      <c r="AK1" s="200"/>
      <c r="AL1" s="200"/>
      <c r="AM1" s="200"/>
      <c r="AN1" s="200"/>
      <c r="AO1" s="200"/>
      <c r="AP1" s="200"/>
      <c r="AQ1" s="200"/>
      <c r="AR1" s="200"/>
      <c r="AS1" s="200"/>
      <c r="AT1" s="200"/>
      <c r="AU1" s="200"/>
      <c r="AV1" s="200"/>
      <c r="AW1" s="200"/>
      <c r="AX1" s="200"/>
      <c r="AY1" s="200"/>
      <c r="AZ1" s="200"/>
      <c r="BA1" s="200"/>
      <c r="BB1" s="200"/>
    </row>
    <row r="2" spans="1:64" ht="31.5" x14ac:dyDescent="0.5">
      <c r="B2" s="200" t="s">
        <v>537</v>
      </c>
      <c r="C2" s="200"/>
      <c r="D2" s="200"/>
      <c r="E2" s="200"/>
      <c r="F2" s="200"/>
      <c r="G2" s="200"/>
      <c r="H2" s="200"/>
      <c r="I2" s="200"/>
      <c r="J2" s="200"/>
      <c r="K2" s="200"/>
      <c r="L2" s="200"/>
      <c r="M2" s="200"/>
      <c r="N2" s="200"/>
      <c r="O2" s="200"/>
      <c r="P2" s="200"/>
      <c r="Q2" s="200"/>
      <c r="R2" s="200"/>
      <c r="S2" s="200"/>
      <c r="T2" s="200"/>
      <c r="U2" s="200"/>
      <c r="V2" s="200"/>
      <c r="W2" s="200"/>
      <c r="X2" s="200"/>
      <c r="Y2" s="200"/>
      <c r="Z2" s="200"/>
      <c r="AA2" s="200"/>
      <c r="AB2" s="200"/>
      <c r="AC2" s="200"/>
      <c r="AD2" s="200"/>
      <c r="AE2" s="200"/>
      <c r="AF2" s="200"/>
      <c r="AG2" s="200"/>
      <c r="AH2" s="200"/>
      <c r="AI2" s="200"/>
      <c r="AJ2" s="200"/>
      <c r="AK2" s="200"/>
      <c r="AL2" s="200"/>
      <c r="AM2" s="200"/>
      <c r="AN2" s="200"/>
      <c r="AO2" s="200"/>
      <c r="AP2" s="200"/>
      <c r="AQ2" s="200"/>
      <c r="AR2" s="200"/>
      <c r="AS2" s="200"/>
      <c r="AT2" s="200"/>
      <c r="AU2" s="200"/>
      <c r="AV2" s="200"/>
      <c r="AW2" s="200"/>
      <c r="AX2" s="200"/>
      <c r="AY2" s="200"/>
      <c r="AZ2" s="200"/>
      <c r="BA2" s="200"/>
      <c r="BB2" s="200"/>
    </row>
    <row r="3" spans="1:64" ht="31.5" x14ac:dyDescent="0.5">
      <c r="B3" s="201" t="s">
        <v>536</v>
      </c>
      <c r="C3" s="201"/>
      <c r="D3" s="201"/>
      <c r="E3" s="201"/>
      <c r="F3" s="201"/>
      <c r="G3" s="201"/>
      <c r="H3" s="201"/>
      <c r="I3" s="201"/>
      <c r="J3" s="201"/>
      <c r="K3" s="201"/>
      <c r="L3" s="201"/>
      <c r="M3" s="201"/>
      <c r="N3" s="201"/>
      <c r="O3" s="201"/>
      <c r="P3" s="201"/>
      <c r="Q3" s="201"/>
      <c r="R3" s="201"/>
      <c r="S3" s="201"/>
      <c r="T3" s="201"/>
      <c r="U3" s="201"/>
      <c r="V3" s="201"/>
      <c r="W3" s="201"/>
      <c r="X3" s="201"/>
      <c r="Y3" s="201"/>
      <c r="Z3" s="201"/>
      <c r="AA3" s="201"/>
      <c r="AB3" s="201"/>
      <c r="AC3" s="201"/>
      <c r="AD3" s="201"/>
      <c r="AE3" s="201"/>
      <c r="AF3" s="201"/>
      <c r="AG3" s="201"/>
      <c r="AH3" s="201"/>
      <c r="AI3" s="201"/>
      <c r="AJ3" s="201"/>
      <c r="AK3" s="201"/>
      <c r="AL3" s="201"/>
      <c r="AM3" s="201"/>
      <c r="AN3" s="201"/>
      <c r="AO3" s="201"/>
      <c r="AP3" s="201"/>
      <c r="AQ3" s="201"/>
      <c r="AR3" s="201"/>
      <c r="AS3" s="201"/>
      <c r="AT3" s="201"/>
      <c r="AU3" s="201"/>
      <c r="AV3" s="201"/>
      <c r="AW3" s="201"/>
      <c r="AX3" s="201"/>
      <c r="AY3" s="201"/>
      <c r="AZ3" s="201"/>
      <c r="BA3" s="201"/>
      <c r="BB3" s="201"/>
    </row>
    <row r="4" spans="1:64" s="143" customFormat="1" x14ac:dyDescent="0.25">
      <c r="F4" s="188"/>
      <c r="G4" s="188"/>
      <c r="H4" s="143">
        <f>SUM(I8:I18)/A18</f>
        <v>16.03910942011689</v>
      </c>
      <c r="L4" s="143">
        <f>SUM(M8:M18)/E18</f>
        <v>1.713546309194852</v>
      </c>
      <c r="P4" s="143">
        <f>SUM(Q8:Q18)/I18</f>
        <v>4.0758561594202902</v>
      </c>
      <c r="T4" s="143">
        <f>SUM(U8:U18)/M18</f>
        <v>17.543778138752565</v>
      </c>
      <c r="U4" s="143">
        <f>V9/F9*C9</f>
        <v>6</v>
      </c>
      <c r="X4" s="143">
        <f>SUM(Y8:Y18)/Q18</f>
        <v>10.624992530766795</v>
      </c>
      <c r="AB4" s="143">
        <f>SUM(AC8:AC18)/U18</f>
        <v>8.8237162050678037</v>
      </c>
      <c r="AF4" s="143">
        <f>SUM(AG8:AG18)/Y18</f>
        <v>15.757900727042115</v>
      </c>
      <c r="AJ4" s="143">
        <f>SUM(AK8:AK18)/AC18</f>
        <v>7.0350680847487883</v>
      </c>
      <c r="AN4" s="143">
        <f>SUM(AO8:AO18)/AG18</f>
        <v>4.0758561594202902</v>
      </c>
      <c r="AR4" s="143">
        <f>SUM(AS8:AS18)/AK18</f>
        <v>15.092781197714931</v>
      </c>
      <c r="AV4" s="143">
        <f>SUM(AW8:AW18)/AO18</f>
        <v>4.0663144927536239</v>
      </c>
      <c r="AZ4" s="143">
        <f>SUM(BA8:BA18)/AS18</f>
        <v>3.1695561594202899</v>
      </c>
    </row>
    <row r="5" spans="1:64" ht="15.75" thickBot="1" x14ac:dyDescent="0.3">
      <c r="BE5" s="204"/>
      <c r="BF5" s="204"/>
      <c r="BG5" s="204"/>
      <c r="BH5" s="204"/>
    </row>
    <row r="6" spans="1:64" s="84" customFormat="1" ht="39" customHeight="1" thickBot="1" x14ac:dyDescent="0.3">
      <c r="A6" s="102"/>
      <c r="B6" s="85" t="s">
        <v>416</v>
      </c>
      <c r="C6" s="185" t="s">
        <v>417</v>
      </c>
      <c r="D6" s="186"/>
      <c r="E6" s="187"/>
      <c r="F6" s="147" t="s">
        <v>441</v>
      </c>
      <c r="G6" s="190" t="s">
        <v>402</v>
      </c>
      <c r="H6" s="191"/>
      <c r="I6" s="191"/>
      <c r="J6" s="192"/>
      <c r="K6" s="193" t="s">
        <v>403</v>
      </c>
      <c r="L6" s="191"/>
      <c r="M6" s="191"/>
      <c r="N6" s="194"/>
      <c r="O6" s="190" t="s">
        <v>404</v>
      </c>
      <c r="P6" s="191"/>
      <c r="Q6" s="191"/>
      <c r="R6" s="192"/>
      <c r="S6" s="193" t="s">
        <v>405</v>
      </c>
      <c r="T6" s="191"/>
      <c r="U6" s="191"/>
      <c r="V6" s="194"/>
      <c r="W6" s="190" t="s">
        <v>406</v>
      </c>
      <c r="X6" s="191"/>
      <c r="Y6" s="191"/>
      <c r="Z6" s="192"/>
      <c r="AA6" s="193" t="s">
        <v>407</v>
      </c>
      <c r="AB6" s="191"/>
      <c r="AC6" s="191"/>
      <c r="AD6" s="194"/>
      <c r="AE6" s="190" t="s">
        <v>408</v>
      </c>
      <c r="AF6" s="191"/>
      <c r="AG6" s="191"/>
      <c r="AH6" s="192"/>
      <c r="AI6" s="193" t="s">
        <v>409</v>
      </c>
      <c r="AJ6" s="191"/>
      <c r="AK6" s="191"/>
      <c r="AL6" s="194"/>
      <c r="AM6" s="190" t="s">
        <v>410</v>
      </c>
      <c r="AN6" s="191"/>
      <c r="AO6" s="191"/>
      <c r="AP6" s="192"/>
      <c r="AQ6" s="193" t="s">
        <v>411</v>
      </c>
      <c r="AR6" s="191"/>
      <c r="AS6" s="191"/>
      <c r="AT6" s="194"/>
      <c r="AU6" s="190" t="s">
        <v>412</v>
      </c>
      <c r="AV6" s="191"/>
      <c r="AW6" s="191"/>
      <c r="AX6" s="192"/>
      <c r="AY6" s="190" t="s">
        <v>413</v>
      </c>
      <c r="AZ6" s="191"/>
      <c r="BA6" s="191"/>
      <c r="BB6" s="192"/>
      <c r="BC6" s="144"/>
      <c r="BD6" s="144"/>
      <c r="BE6" s="205"/>
      <c r="BF6" s="206"/>
      <c r="BG6" s="206"/>
      <c r="BH6" s="205"/>
      <c r="BI6" s="205"/>
      <c r="BJ6" s="206"/>
      <c r="BK6" s="206"/>
      <c r="BL6" s="205"/>
    </row>
    <row r="7" spans="1:64" ht="30.75" thickBot="1" x14ac:dyDescent="0.3">
      <c r="A7" s="141" t="s">
        <v>418</v>
      </c>
      <c r="B7" s="86" t="s">
        <v>420</v>
      </c>
      <c r="C7" s="104"/>
      <c r="D7" s="105">
        <f>SUM(E8:E18)/A18</f>
        <v>100</v>
      </c>
      <c r="E7" s="106"/>
      <c r="F7" s="87">
        <f>SUM(F8:F18)</f>
        <v>2897765938</v>
      </c>
      <c r="G7" s="142">
        <v>14</v>
      </c>
      <c r="H7" s="118"/>
      <c r="I7" s="127"/>
      <c r="J7" s="87">
        <f>SUM(J8:J18)</f>
        <v>304292300</v>
      </c>
      <c r="K7" s="142">
        <v>2</v>
      </c>
      <c r="L7" s="119"/>
      <c r="M7" s="127"/>
      <c r="N7" s="87">
        <f>SUM(N8:N18)</f>
        <v>416896285</v>
      </c>
      <c r="O7" s="142">
        <v>4</v>
      </c>
      <c r="P7" s="119"/>
      <c r="Q7" s="127"/>
      <c r="R7" s="87">
        <f>SUM(R8:R18)</f>
        <v>114807500</v>
      </c>
      <c r="S7" s="142">
        <v>14</v>
      </c>
      <c r="T7" s="119"/>
      <c r="U7" s="127"/>
      <c r="V7" s="87">
        <f>SUM(V8:V18)</f>
        <v>225660000</v>
      </c>
      <c r="W7" s="142">
        <v>10</v>
      </c>
      <c r="X7" s="119"/>
      <c r="Y7" s="127"/>
      <c r="Z7" s="87">
        <f>SUM(Z8:Z18)</f>
        <v>371821285</v>
      </c>
      <c r="AA7" s="142">
        <v>9</v>
      </c>
      <c r="AB7" s="119"/>
      <c r="AC7" s="127"/>
      <c r="AD7" s="87">
        <f>SUM(AD8:AD18)</f>
        <v>146864000</v>
      </c>
      <c r="AE7" s="142">
        <v>14</v>
      </c>
      <c r="AF7" s="119"/>
      <c r="AG7" s="127"/>
      <c r="AH7" s="87">
        <f>SUM(AH8:AH18)</f>
        <v>336254485</v>
      </c>
      <c r="AI7" s="142">
        <v>7</v>
      </c>
      <c r="AJ7" s="119"/>
      <c r="AK7" s="127"/>
      <c r="AL7" s="87">
        <f>SUM(AL8:AL18)</f>
        <v>222951800</v>
      </c>
      <c r="AM7" s="142">
        <v>4</v>
      </c>
      <c r="AN7" s="119"/>
      <c r="AO7" s="127"/>
      <c r="AP7" s="87">
        <f>SUM(AP8:AP18)</f>
        <v>114807500</v>
      </c>
      <c r="AQ7" s="142">
        <v>16</v>
      </c>
      <c r="AR7" s="119"/>
      <c r="AS7" s="127"/>
      <c r="AT7" s="87">
        <f>SUM(AT8:AT18)</f>
        <v>429473283</v>
      </c>
      <c r="AU7" s="142">
        <v>4</v>
      </c>
      <c r="AV7" s="119"/>
      <c r="AW7" s="127"/>
      <c r="AX7" s="87">
        <f>SUM(AX8:AX18)</f>
        <v>114235000</v>
      </c>
      <c r="AY7" s="142">
        <v>2</v>
      </c>
      <c r="AZ7" s="118"/>
      <c r="BA7" s="118"/>
      <c r="BB7" s="87">
        <f>SUM(BB8:BB18)</f>
        <v>99702500</v>
      </c>
      <c r="BD7" s="88"/>
      <c r="BE7" s="207"/>
      <c r="BF7" s="208"/>
      <c r="BG7" s="208"/>
      <c r="BH7" s="207"/>
      <c r="BJ7" s="208"/>
      <c r="BK7" s="208"/>
    </row>
    <row r="8" spans="1:64" ht="30" x14ac:dyDescent="0.25">
      <c r="A8" s="103">
        <v>1</v>
      </c>
      <c r="B8" s="89" t="s">
        <v>415</v>
      </c>
      <c r="C8" s="107">
        <v>37</v>
      </c>
      <c r="D8" s="108" t="s">
        <v>442</v>
      </c>
      <c r="E8" s="109">
        <v>100</v>
      </c>
      <c r="F8" s="90">
        <v>11000000</v>
      </c>
      <c r="G8" s="107">
        <v>8</v>
      </c>
      <c r="H8" s="108" t="str">
        <f>D8</f>
        <v xml:space="preserve">Surat </v>
      </c>
      <c r="I8" s="134">
        <f>G8/C8*100</f>
        <v>21.621621621621621</v>
      </c>
      <c r="J8" s="91">
        <v>2250000</v>
      </c>
      <c r="K8" s="107">
        <v>0</v>
      </c>
      <c r="L8" s="108" t="str">
        <f>H8</f>
        <v xml:space="preserve">Surat </v>
      </c>
      <c r="M8" s="134">
        <f>K8/C8*100</f>
        <v>0</v>
      </c>
      <c r="N8" s="91">
        <v>0</v>
      </c>
      <c r="O8" s="107">
        <v>0</v>
      </c>
      <c r="P8" s="108" t="str">
        <f>L8</f>
        <v xml:space="preserve">Surat </v>
      </c>
      <c r="Q8" s="134">
        <f>O8/C8*100</f>
        <v>0</v>
      </c>
      <c r="R8" s="91">
        <v>0</v>
      </c>
      <c r="S8" s="107">
        <v>11</v>
      </c>
      <c r="T8" s="108" t="str">
        <f>P8</f>
        <v xml:space="preserve">Surat </v>
      </c>
      <c r="U8" s="134">
        <f>S8/C8*100</f>
        <v>29.72972972972973</v>
      </c>
      <c r="V8" s="91">
        <v>3250000</v>
      </c>
      <c r="W8" s="107">
        <v>0</v>
      </c>
      <c r="X8" s="108" t="str">
        <f>T8</f>
        <v xml:space="preserve">Surat </v>
      </c>
      <c r="Y8" s="134">
        <f>W8/C8*100</f>
        <v>0</v>
      </c>
      <c r="Z8" s="91">
        <v>0</v>
      </c>
      <c r="AA8" s="107">
        <v>0</v>
      </c>
      <c r="AB8" s="108" t="str">
        <f>X8</f>
        <v xml:space="preserve">Surat </v>
      </c>
      <c r="AC8" s="134">
        <f>AA8/C8*100</f>
        <v>0</v>
      </c>
      <c r="AD8" s="91">
        <v>0</v>
      </c>
      <c r="AE8" s="107">
        <v>8</v>
      </c>
      <c r="AF8" s="108" t="str">
        <f>AB8</f>
        <v xml:space="preserve">Surat </v>
      </c>
      <c r="AG8" s="134">
        <f>AE8/C8*100</f>
        <v>21.621621621621621</v>
      </c>
      <c r="AH8" s="91">
        <v>2250000</v>
      </c>
      <c r="AI8" s="107">
        <v>0</v>
      </c>
      <c r="AJ8" s="108" t="str">
        <f>AF8</f>
        <v xml:space="preserve">Surat </v>
      </c>
      <c r="AK8" s="134">
        <f>AI8/C8*100</f>
        <v>0</v>
      </c>
      <c r="AL8" s="91">
        <v>0</v>
      </c>
      <c r="AM8" s="107"/>
      <c r="AN8" s="108" t="str">
        <f>AJ8</f>
        <v xml:space="preserve">Surat </v>
      </c>
      <c r="AO8" s="134">
        <f>AM8/C8*100</f>
        <v>0</v>
      </c>
      <c r="AP8" s="91">
        <v>0</v>
      </c>
      <c r="AQ8" s="107">
        <v>10</v>
      </c>
      <c r="AR8" s="108" t="str">
        <f>AN8</f>
        <v xml:space="preserve">Surat </v>
      </c>
      <c r="AS8" s="134">
        <f>AQ8/C8*100</f>
        <v>27.027027027027028</v>
      </c>
      <c r="AT8" s="91">
        <v>3250000</v>
      </c>
      <c r="AU8" s="107">
        <v>0</v>
      </c>
      <c r="AV8" s="108" t="str">
        <f>AR8</f>
        <v xml:space="preserve">Surat </v>
      </c>
      <c r="AW8" s="134">
        <f>AU8/C8*100</f>
        <v>0</v>
      </c>
      <c r="AX8" s="91">
        <v>0</v>
      </c>
      <c r="AY8" s="107">
        <v>0</v>
      </c>
      <c r="AZ8" s="108" t="str">
        <f>AV8</f>
        <v xml:space="preserve">Surat </v>
      </c>
      <c r="BA8" s="120">
        <f>AY8/C8</f>
        <v>0</v>
      </c>
      <c r="BB8" s="91">
        <v>0</v>
      </c>
      <c r="BC8" s="88"/>
      <c r="BD8" s="88"/>
      <c r="BE8" s="207"/>
      <c r="BF8" s="208"/>
      <c r="BG8" s="208"/>
      <c r="BH8" s="207"/>
      <c r="BJ8" s="208"/>
      <c r="BK8" s="208"/>
    </row>
    <row r="9" spans="1:64" ht="30" x14ac:dyDescent="0.25">
      <c r="A9" s="103">
        <v>2</v>
      </c>
      <c r="B9" s="92" t="s">
        <v>422</v>
      </c>
      <c r="C9" s="110">
        <v>24</v>
      </c>
      <c r="D9" s="111" t="s">
        <v>512</v>
      </c>
      <c r="E9" s="112">
        <v>100</v>
      </c>
      <c r="F9" s="93">
        <v>342600000</v>
      </c>
      <c r="G9" s="110">
        <v>6</v>
      </c>
      <c r="H9" s="111" t="str">
        <f>D9</f>
        <v>Rekening</v>
      </c>
      <c r="I9" s="129">
        <f t="shared" ref="I9:I18" si="0">G9/C9*100</f>
        <v>25</v>
      </c>
      <c r="J9" s="132">
        <v>85650000</v>
      </c>
      <c r="K9" s="110">
        <v>0</v>
      </c>
      <c r="L9" s="111" t="str">
        <f>H9</f>
        <v>Rekening</v>
      </c>
      <c r="M9" s="129">
        <f t="shared" ref="M9:M18" si="1">K9/C9*100</f>
        <v>0</v>
      </c>
      <c r="N9" s="133">
        <v>0</v>
      </c>
      <c r="O9" s="110">
        <v>0</v>
      </c>
      <c r="P9" s="111" t="str">
        <f>L9</f>
        <v>Rekening</v>
      </c>
      <c r="Q9" s="129">
        <f t="shared" ref="Q9:Q18" si="2">O9/C9*100</f>
        <v>0</v>
      </c>
      <c r="R9" s="133">
        <v>0</v>
      </c>
      <c r="S9" s="110">
        <v>6</v>
      </c>
      <c r="T9" s="111" t="str">
        <f>P9</f>
        <v>Rekening</v>
      </c>
      <c r="U9" s="129">
        <f t="shared" ref="U9:U18" si="3">S9/C9*100</f>
        <v>25</v>
      </c>
      <c r="V9" s="94">
        <v>85650000</v>
      </c>
      <c r="W9" s="110">
        <v>0</v>
      </c>
      <c r="X9" s="111" t="str">
        <f>T9</f>
        <v>Rekening</v>
      </c>
      <c r="Y9" s="129">
        <f t="shared" ref="Y9:Y18" si="4">W9/C9*100</f>
        <v>0</v>
      </c>
      <c r="Z9" s="133">
        <v>0</v>
      </c>
      <c r="AA9" s="110">
        <v>0</v>
      </c>
      <c r="AB9" s="111" t="str">
        <f>X9</f>
        <v>Rekening</v>
      </c>
      <c r="AC9" s="129">
        <f t="shared" ref="AC9:AC18" si="5">AA9/C9*100</f>
        <v>0</v>
      </c>
      <c r="AD9" s="133">
        <v>0</v>
      </c>
      <c r="AE9" s="110">
        <v>6</v>
      </c>
      <c r="AF9" s="111" t="str">
        <f>AB9</f>
        <v>Rekening</v>
      </c>
      <c r="AG9" s="129">
        <f t="shared" ref="AG9:AG18" si="6">AE9/C9*100</f>
        <v>25</v>
      </c>
      <c r="AH9" s="94">
        <v>85650000</v>
      </c>
      <c r="AI9" s="110">
        <v>0</v>
      </c>
      <c r="AJ9" s="111" t="str">
        <f>AF9</f>
        <v>Rekening</v>
      </c>
      <c r="AK9" s="129">
        <f t="shared" ref="AK9:AK18" si="7">AI9/C9*100</f>
        <v>0</v>
      </c>
      <c r="AL9" s="133">
        <v>0</v>
      </c>
      <c r="AM9" s="110">
        <v>0</v>
      </c>
      <c r="AN9" s="111" t="str">
        <f>AJ9</f>
        <v>Rekening</v>
      </c>
      <c r="AO9" s="129">
        <f t="shared" ref="AO9:AO18" si="8">AM9/C9*100</f>
        <v>0</v>
      </c>
      <c r="AP9" s="94">
        <v>0</v>
      </c>
      <c r="AQ9" s="110">
        <v>6</v>
      </c>
      <c r="AR9" s="111" t="str">
        <f>AN9</f>
        <v>Rekening</v>
      </c>
      <c r="AS9" s="129">
        <f t="shared" ref="AS9:AS18" si="9">AQ9/C9*100</f>
        <v>25</v>
      </c>
      <c r="AT9" s="132">
        <v>85650000</v>
      </c>
      <c r="AU9" s="110">
        <v>0</v>
      </c>
      <c r="AV9" s="111" t="str">
        <f>AR9</f>
        <v>Rekening</v>
      </c>
      <c r="AW9" s="129">
        <f t="shared" ref="AW9:AW18" si="10">AU9/C9*100</f>
        <v>0</v>
      </c>
      <c r="AX9" s="94">
        <v>0</v>
      </c>
      <c r="AY9" s="110">
        <v>0</v>
      </c>
      <c r="AZ9" s="111" t="str">
        <f>AV9</f>
        <v>Rekening</v>
      </c>
      <c r="BA9" s="121">
        <f>AY9/C9*100</f>
        <v>0</v>
      </c>
      <c r="BB9" s="94">
        <v>0</v>
      </c>
      <c r="BC9" s="88"/>
      <c r="BD9" s="88"/>
      <c r="BE9" s="207"/>
      <c r="BF9" s="208"/>
      <c r="BG9" s="208"/>
      <c r="BH9" s="207"/>
      <c r="BJ9" s="208"/>
      <c r="BK9" s="208"/>
    </row>
    <row r="10" spans="1:64" ht="30" x14ac:dyDescent="0.25">
      <c r="A10" s="103">
        <v>3</v>
      </c>
      <c r="B10" s="95" t="s">
        <v>424</v>
      </c>
      <c r="C10" s="110">
        <v>12</v>
      </c>
      <c r="D10" s="111" t="s">
        <v>513</v>
      </c>
      <c r="E10" s="112">
        <v>100</v>
      </c>
      <c r="F10" s="93">
        <v>276000000</v>
      </c>
      <c r="G10" s="110">
        <v>1</v>
      </c>
      <c r="H10" s="111" t="str">
        <f t="shared" ref="H10:H18" si="11">D10</f>
        <v>Bln</v>
      </c>
      <c r="I10" s="129">
        <f>J10/276000000*100</f>
        <v>10.434782608695652</v>
      </c>
      <c r="J10" s="132">
        <v>28800000</v>
      </c>
      <c r="K10" s="110">
        <v>1</v>
      </c>
      <c r="L10" s="111" t="str">
        <f t="shared" ref="L10:L18" si="12">H10</f>
        <v>Bln</v>
      </c>
      <c r="M10" s="129">
        <f>N10/276000000*100</f>
        <v>11.848550724637681</v>
      </c>
      <c r="N10" s="132">
        <v>32702000</v>
      </c>
      <c r="O10" s="110">
        <v>1</v>
      </c>
      <c r="P10" s="111" t="str">
        <f t="shared" ref="P10:P18" si="13">L10</f>
        <v>Bln</v>
      </c>
      <c r="Q10" s="129">
        <f>R10/276000000*100</f>
        <v>7.5362318840579716</v>
      </c>
      <c r="R10" s="132">
        <v>20800000</v>
      </c>
      <c r="S10" s="110">
        <v>1</v>
      </c>
      <c r="T10" s="111" t="str">
        <f t="shared" ref="T10:T18" si="14">P10</f>
        <v>Bln</v>
      </c>
      <c r="U10" s="129">
        <f>V10/276000000*100</f>
        <v>7.5362318840579716</v>
      </c>
      <c r="V10" s="94">
        <v>20800000</v>
      </c>
      <c r="W10" s="110">
        <v>1</v>
      </c>
      <c r="X10" s="111" t="str">
        <f t="shared" ref="X10:X18" si="15">T10</f>
        <v>Bln</v>
      </c>
      <c r="Y10" s="129">
        <f>Z10/276000000*100</f>
        <v>7.5362318840579716</v>
      </c>
      <c r="Z10" s="132">
        <v>20800000</v>
      </c>
      <c r="AA10" s="110">
        <v>1</v>
      </c>
      <c r="AB10" s="111" t="str">
        <f t="shared" ref="AB10:AB18" si="16">X10</f>
        <v>Bln</v>
      </c>
      <c r="AC10" s="129">
        <f>AD10/276000000*100</f>
        <v>7.5362318840579716</v>
      </c>
      <c r="AD10" s="132">
        <v>20800000</v>
      </c>
      <c r="AE10" s="110">
        <v>1</v>
      </c>
      <c r="AF10" s="111" t="str">
        <f t="shared" ref="AF10:AF18" si="17">AB10</f>
        <v>Bln</v>
      </c>
      <c r="AG10" s="129">
        <f>AH10/276000000*100</f>
        <v>9.8905797101449267</v>
      </c>
      <c r="AH10" s="94">
        <v>27298000</v>
      </c>
      <c r="AI10" s="110">
        <v>1</v>
      </c>
      <c r="AJ10" s="111" t="str">
        <f t="shared" ref="AJ10:AJ18" si="18">AF10</f>
        <v>Bln</v>
      </c>
      <c r="AK10" s="129">
        <f>AL10/276000000*100</f>
        <v>7.5362318840579716</v>
      </c>
      <c r="AL10" s="132">
        <v>20800000</v>
      </c>
      <c r="AM10" s="110">
        <v>1</v>
      </c>
      <c r="AN10" s="111" t="str">
        <f t="shared" ref="AN10:AN18" si="19">AJ10</f>
        <v>Bln</v>
      </c>
      <c r="AO10" s="129">
        <f>AP10/276000000*100</f>
        <v>7.5362318840579716</v>
      </c>
      <c r="AP10" s="94">
        <v>20800000</v>
      </c>
      <c r="AQ10" s="110">
        <v>1</v>
      </c>
      <c r="AR10" s="111" t="str">
        <f t="shared" ref="AR10:AR18" si="20">AN10</f>
        <v>Bln</v>
      </c>
      <c r="AS10" s="129">
        <f>AT10/276000000*100</f>
        <v>7.5362318840579716</v>
      </c>
      <c r="AT10" s="132">
        <v>20800000</v>
      </c>
      <c r="AU10" s="110">
        <v>1</v>
      </c>
      <c r="AV10" s="111" t="str">
        <f t="shared" ref="AV10:AV18" si="21">AR10</f>
        <v>Bln</v>
      </c>
      <c r="AW10" s="129">
        <f>AX10/276000000*100</f>
        <v>7.5362318840579716</v>
      </c>
      <c r="AX10" s="94">
        <v>20800000</v>
      </c>
      <c r="AY10" s="110">
        <v>1</v>
      </c>
      <c r="AZ10" s="111" t="str">
        <f t="shared" ref="AZ10:AZ18" si="22">AV10</f>
        <v>Bln</v>
      </c>
      <c r="BA10" s="129">
        <f>BB10/276000000*100</f>
        <v>7.5362318840579716</v>
      </c>
      <c r="BB10" s="94">
        <v>20800000</v>
      </c>
      <c r="BC10" s="88"/>
      <c r="BD10" s="88"/>
      <c r="BE10" s="207"/>
      <c r="BF10" s="208"/>
      <c r="BG10" s="208"/>
      <c r="BH10" s="207"/>
      <c r="BJ10" s="208"/>
      <c r="BK10" s="208"/>
    </row>
    <row r="11" spans="1:64" ht="45" x14ac:dyDescent="0.25">
      <c r="A11" s="103">
        <v>4</v>
      </c>
      <c r="B11" s="95" t="s">
        <v>514</v>
      </c>
      <c r="C11" s="110">
        <v>11</v>
      </c>
      <c r="D11" s="111" t="s">
        <v>518</v>
      </c>
      <c r="E11" s="112">
        <v>100</v>
      </c>
      <c r="F11" s="93">
        <v>211200000</v>
      </c>
      <c r="G11" s="110">
        <v>0</v>
      </c>
      <c r="H11" s="111" t="str">
        <f t="shared" si="11"/>
        <v>Unit</v>
      </c>
      <c r="I11" s="129">
        <f>J11/211200000*100</f>
        <v>26.081818181818186</v>
      </c>
      <c r="J11" s="132">
        <v>55084800</v>
      </c>
      <c r="K11" s="110">
        <v>0</v>
      </c>
      <c r="L11" s="111" t="str">
        <f t="shared" si="12"/>
        <v>Unit</v>
      </c>
      <c r="M11" s="129">
        <f>N11/211200000*100</f>
        <v>14.780681818181819</v>
      </c>
      <c r="N11" s="132">
        <v>31216800</v>
      </c>
      <c r="O11" s="110">
        <v>0</v>
      </c>
      <c r="P11" s="111" t="str">
        <f t="shared" si="13"/>
        <v>Unit</v>
      </c>
      <c r="Q11" s="129">
        <f>R11/211200000*100</f>
        <v>0</v>
      </c>
      <c r="R11" s="133">
        <v>0</v>
      </c>
      <c r="S11" s="110">
        <v>0</v>
      </c>
      <c r="T11" s="111" t="str">
        <f t="shared" si="14"/>
        <v>Unit</v>
      </c>
      <c r="U11" s="129">
        <f>V11/211200000*100</f>
        <v>0</v>
      </c>
      <c r="V11" s="94">
        <v>0</v>
      </c>
      <c r="W11" s="110">
        <v>0</v>
      </c>
      <c r="X11" s="111" t="str">
        <f t="shared" si="15"/>
        <v>Unit</v>
      </c>
      <c r="Y11" s="129">
        <f>Z11/211200000*100</f>
        <v>29.576136363636362</v>
      </c>
      <c r="Z11" s="132">
        <v>62464800</v>
      </c>
      <c r="AA11" s="110">
        <v>0</v>
      </c>
      <c r="AB11" s="111" t="str">
        <f t="shared" si="16"/>
        <v>Unit</v>
      </c>
      <c r="AC11" s="129">
        <f>AD11/211200000*100</f>
        <v>0</v>
      </c>
      <c r="AD11" s="133">
        <v>0</v>
      </c>
      <c r="AE11" s="110">
        <v>0</v>
      </c>
      <c r="AF11" s="111" t="str">
        <f t="shared" si="17"/>
        <v>Unit</v>
      </c>
      <c r="AG11" s="129">
        <f>AH11/211200000*100</f>
        <v>0</v>
      </c>
      <c r="AH11" s="94">
        <v>0</v>
      </c>
      <c r="AI11" s="110">
        <v>0</v>
      </c>
      <c r="AJ11" s="111" t="str">
        <f t="shared" si="18"/>
        <v>Unit</v>
      </c>
      <c r="AK11" s="129">
        <f>AL11/211200000*100</f>
        <v>14.780681818181819</v>
      </c>
      <c r="AL11" s="132">
        <v>31216800</v>
      </c>
      <c r="AM11" s="110">
        <v>0</v>
      </c>
      <c r="AN11" s="111" t="str">
        <f t="shared" si="19"/>
        <v>Unit</v>
      </c>
      <c r="AO11" s="129">
        <f>AP11/211200000*100</f>
        <v>0</v>
      </c>
      <c r="AP11" s="94">
        <v>0</v>
      </c>
      <c r="AQ11" s="110">
        <v>0</v>
      </c>
      <c r="AR11" s="111" t="str">
        <f t="shared" si="20"/>
        <v>Unit</v>
      </c>
      <c r="AS11" s="129">
        <f>AT11/211200000*100</f>
        <v>14.780681818181819</v>
      </c>
      <c r="AT11" s="132">
        <v>31216800</v>
      </c>
      <c r="AU11" s="110">
        <v>0</v>
      </c>
      <c r="AV11" s="111" t="str">
        <f t="shared" si="21"/>
        <v>Unit</v>
      </c>
      <c r="AW11" s="129">
        <f>AX11/211200000*100</f>
        <v>0</v>
      </c>
      <c r="AX11" s="94">
        <v>0</v>
      </c>
      <c r="AY11" s="110">
        <v>11</v>
      </c>
      <c r="AZ11" s="111" t="str">
        <f t="shared" si="22"/>
        <v>Unit</v>
      </c>
      <c r="BA11" s="129">
        <f>BB11/211200000*100</f>
        <v>0</v>
      </c>
      <c r="BB11" s="94">
        <v>0</v>
      </c>
      <c r="BC11" s="88"/>
      <c r="BD11" s="88"/>
      <c r="BE11" s="207"/>
      <c r="BF11" s="208"/>
      <c r="BG11" s="208"/>
      <c r="BH11" s="207"/>
      <c r="BJ11" s="208"/>
      <c r="BK11" s="208"/>
    </row>
    <row r="12" spans="1:64" x14ac:dyDescent="0.25">
      <c r="A12" s="103">
        <v>5</v>
      </c>
      <c r="B12" s="95" t="s">
        <v>427</v>
      </c>
      <c r="C12" s="110">
        <v>60</v>
      </c>
      <c r="D12" s="111" t="s">
        <v>515</v>
      </c>
      <c r="E12" s="112">
        <v>100</v>
      </c>
      <c r="F12" s="93">
        <v>85000000</v>
      </c>
      <c r="G12" s="110">
        <v>20</v>
      </c>
      <c r="H12" s="111" t="str">
        <f t="shared" si="11"/>
        <v>Jenis</v>
      </c>
      <c r="I12" s="129">
        <f>J12/85000000*100</f>
        <v>33.529411764705877</v>
      </c>
      <c r="J12" s="132">
        <v>28500000</v>
      </c>
      <c r="K12" s="110">
        <v>0</v>
      </c>
      <c r="L12" s="111" t="str">
        <f t="shared" si="12"/>
        <v>Jenis</v>
      </c>
      <c r="M12" s="129">
        <f>N12/85000000*100</f>
        <v>0</v>
      </c>
      <c r="N12" s="133">
        <v>0</v>
      </c>
      <c r="O12" s="110">
        <v>0</v>
      </c>
      <c r="P12" s="111" t="str">
        <f t="shared" si="13"/>
        <v>Jenis</v>
      </c>
      <c r="Q12" s="129">
        <f>R12/85000000*100</f>
        <v>0</v>
      </c>
      <c r="R12" s="133">
        <v>0</v>
      </c>
      <c r="S12" s="110">
        <v>20</v>
      </c>
      <c r="T12" s="111" t="str">
        <f t="shared" si="14"/>
        <v>Jenis</v>
      </c>
      <c r="U12" s="129">
        <f>V12/85000000*100</f>
        <v>33.529411764705877</v>
      </c>
      <c r="V12" s="94">
        <v>28500000</v>
      </c>
      <c r="W12" s="110">
        <v>0</v>
      </c>
      <c r="X12" s="111" t="str">
        <f t="shared" si="15"/>
        <v>Jenis</v>
      </c>
      <c r="Y12" s="129">
        <f>Z12/85000000*100</f>
        <v>0</v>
      </c>
      <c r="Z12" s="133">
        <v>0</v>
      </c>
      <c r="AA12" s="110">
        <v>20</v>
      </c>
      <c r="AB12" s="111" t="str">
        <f t="shared" si="16"/>
        <v>Jenis</v>
      </c>
      <c r="AC12" s="129">
        <f>AD12/85000000*100</f>
        <v>32.941176470588232</v>
      </c>
      <c r="AD12" s="132">
        <v>28000000</v>
      </c>
      <c r="AE12" s="110">
        <v>0</v>
      </c>
      <c r="AF12" s="111" t="str">
        <f t="shared" si="17"/>
        <v>Jenis</v>
      </c>
      <c r="AG12" s="129">
        <f>AH12/85000000*100</f>
        <v>0</v>
      </c>
      <c r="AH12" s="94">
        <v>0</v>
      </c>
      <c r="AI12" s="110">
        <v>0</v>
      </c>
      <c r="AJ12" s="111" t="str">
        <f t="shared" si="18"/>
        <v>Jenis</v>
      </c>
      <c r="AK12" s="129">
        <f>AL12/85000000*100</f>
        <v>0</v>
      </c>
      <c r="AL12" s="133">
        <v>0</v>
      </c>
      <c r="AM12" s="110">
        <v>0</v>
      </c>
      <c r="AN12" s="111" t="str">
        <f t="shared" si="19"/>
        <v>Jenis</v>
      </c>
      <c r="AO12" s="129">
        <f>AP12/85000000*100</f>
        <v>0</v>
      </c>
      <c r="AP12" s="94">
        <v>0</v>
      </c>
      <c r="AQ12" s="110">
        <v>0</v>
      </c>
      <c r="AR12" s="111" t="str">
        <f t="shared" si="20"/>
        <v>Jenis</v>
      </c>
      <c r="AS12" s="129">
        <f>AT12/85000000*100</f>
        <v>0</v>
      </c>
      <c r="AT12" s="133">
        <v>0</v>
      </c>
      <c r="AU12" s="110">
        <v>0</v>
      </c>
      <c r="AV12" s="111" t="str">
        <f t="shared" si="21"/>
        <v>Jenis</v>
      </c>
      <c r="AW12" s="129">
        <f>AX12/85000000*100</f>
        <v>0</v>
      </c>
      <c r="AX12" s="94">
        <v>0</v>
      </c>
      <c r="AY12" s="110">
        <v>0</v>
      </c>
      <c r="AZ12" s="111" t="str">
        <f t="shared" si="22"/>
        <v>Jenis</v>
      </c>
      <c r="BA12" s="129">
        <f>BB12/85000000*100</f>
        <v>0</v>
      </c>
      <c r="BB12" s="94">
        <v>0</v>
      </c>
      <c r="BC12" s="88"/>
      <c r="BD12" s="88"/>
      <c r="BE12" s="207"/>
      <c r="BF12" s="208"/>
      <c r="BG12" s="208"/>
      <c r="BH12" s="207"/>
      <c r="BJ12" s="208"/>
      <c r="BK12" s="208"/>
    </row>
    <row r="13" spans="1:64" ht="30" x14ac:dyDescent="0.25">
      <c r="A13" s="103">
        <v>6</v>
      </c>
      <c r="B13" s="95" t="s">
        <v>429</v>
      </c>
      <c r="C13" s="110">
        <v>20</v>
      </c>
      <c r="D13" s="111" t="s">
        <v>515</v>
      </c>
      <c r="E13" s="112">
        <v>100</v>
      </c>
      <c r="F13" s="93">
        <v>69050000</v>
      </c>
      <c r="G13" s="110">
        <v>0</v>
      </c>
      <c r="H13" s="111" t="str">
        <f t="shared" si="11"/>
        <v>Jenis</v>
      </c>
      <c r="I13" s="136">
        <f>J13/69050000*100</f>
        <v>0</v>
      </c>
      <c r="J13" s="100">
        <v>0</v>
      </c>
      <c r="K13" s="110">
        <v>18</v>
      </c>
      <c r="L13" s="111" t="str">
        <f t="shared" si="12"/>
        <v>Jenis</v>
      </c>
      <c r="M13" s="129">
        <f>N13/69050000*100</f>
        <v>93.296162201303403</v>
      </c>
      <c r="N13" s="132">
        <v>64421000</v>
      </c>
      <c r="O13" s="110">
        <v>0</v>
      </c>
      <c r="P13" s="111" t="str">
        <f t="shared" si="13"/>
        <v>Jenis</v>
      </c>
      <c r="Q13" s="129">
        <f>R13/69050000*100</f>
        <v>0</v>
      </c>
      <c r="R13" s="133">
        <v>0</v>
      </c>
      <c r="S13" s="110">
        <v>0</v>
      </c>
      <c r="T13" s="111" t="str">
        <f t="shared" si="14"/>
        <v>Jenis</v>
      </c>
      <c r="U13" s="129">
        <f>V13/69050000*100</f>
        <v>0</v>
      </c>
      <c r="V13" s="94">
        <v>0</v>
      </c>
      <c r="W13" s="110">
        <v>0</v>
      </c>
      <c r="X13" s="111" t="str">
        <f t="shared" si="15"/>
        <v>Jenis</v>
      </c>
      <c r="Y13" s="129">
        <f>Z13/69050000*100</f>
        <v>0</v>
      </c>
      <c r="Z13" s="133">
        <v>0</v>
      </c>
      <c r="AA13" s="110">
        <v>2</v>
      </c>
      <c r="AB13" s="111" t="str">
        <f t="shared" si="16"/>
        <v>Jenis</v>
      </c>
      <c r="AC13" s="129">
        <f>AD13/69050000*100</f>
        <v>6.703837798696596</v>
      </c>
      <c r="AD13" s="132">
        <v>4629000</v>
      </c>
      <c r="AE13" s="110">
        <v>0</v>
      </c>
      <c r="AF13" s="111" t="str">
        <f t="shared" si="17"/>
        <v>Jenis</v>
      </c>
      <c r="AG13" s="129">
        <f>AH13/69050000*100</f>
        <v>0</v>
      </c>
      <c r="AH13" s="94">
        <v>0</v>
      </c>
      <c r="AI13" s="110">
        <v>0</v>
      </c>
      <c r="AJ13" s="111" t="str">
        <f t="shared" si="18"/>
        <v>Jenis</v>
      </c>
      <c r="AK13" s="129">
        <f>AL13/69050000*100</f>
        <v>0</v>
      </c>
      <c r="AL13" s="133">
        <v>0</v>
      </c>
      <c r="AM13" s="110">
        <v>0</v>
      </c>
      <c r="AN13" s="111" t="str">
        <f t="shared" si="19"/>
        <v>Jenis</v>
      </c>
      <c r="AO13" s="129">
        <f>AP13/69050000*100</f>
        <v>0</v>
      </c>
      <c r="AP13" s="94">
        <v>0</v>
      </c>
      <c r="AQ13" s="110">
        <v>0</v>
      </c>
      <c r="AR13" s="111" t="str">
        <f t="shared" si="20"/>
        <v>Jenis</v>
      </c>
      <c r="AS13" s="129">
        <f>AT13/69050000*100</f>
        <v>0</v>
      </c>
      <c r="AT13" s="133">
        <v>0</v>
      </c>
      <c r="AU13" s="110">
        <v>0</v>
      </c>
      <c r="AV13" s="111" t="str">
        <f t="shared" si="21"/>
        <v>Jenis</v>
      </c>
      <c r="AW13" s="129">
        <f>AX13/69050000*100</f>
        <v>0</v>
      </c>
      <c r="AX13" s="94">
        <v>0</v>
      </c>
      <c r="AY13" s="110">
        <v>0</v>
      </c>
      <c r="AZ13" s="111" t="str">
        <f t="shared" si="22"/>
        <v>Jenis</v>
      </c>
      <c r="BA13" s="129">
        <f>BB13/69050000*100</f>
        <v>0</v>
      </c>
      <c r="BB13" s="94">
        <v>0</v>
      </c>
      <c r="BC13" s="88"/>
      <c r="BD13" s="88"/>
      <c r="BE13" s="207"/>
      <c r="BF13" s="208"/>
      <c r="BG13" s="208"/>
      <c r="BH13" s="207"/>
      <c r="BJ13" s="208"/>
      <c r="BK13" s="208"/>
    </row>
    <row r="14" spans="1:64" ht="45" x14ac:dyDescent="0.25">
      <c r="A14" s="103">
        <v>7</v>
      </c>
      <c r="B14" s="95" t="s">
        <v>431</v>
      </c>
      <c r="C14" s="110">
        <v>20</v>
      </c>
      <c r="D14" s="111" t="s">
        <v>515</v>
      </c>
      <c r="E14" s="112">
        <v>100</v>
      </c>
      <c r="F14" s="93">
        <v>30000000</v>
      </c>
      <c r="G14" s="110">
        <v>7</v>
      </c>
      <c r="H14" s="111" t="str">
        <f t="shared" si="11"/>
        <v>Jenis</v>
      </c>
      <c r="I14" s="129">
        <f>J14/30000000*100</f>
        <v>33.333333333333329</v>
      </c>
      <c r="J14" s="132">
        <v>10000000</v>
      </c>
      <c r="K14" s="110">
        <v>0</v>
      </c>
      <c r="L14" s="111" t="str">
        <f t="shared" si="12"/>
        <v>Jenis</v>
      </c>
      <c r="M14" s="136">
        <f>N14/30000000*100</f>
        <v>0</v>
      </c>
      <c r="N14" s="100">
        <v>0</v>
      </c>
      <c r="O14" s="110">
        <v>0</v>
      </c>
      <c r="P14" s="111" t="str">
        <f t="shared" si="13"/>
        <v>Jenis</v>
      </c>
      <c r="Q14" s="129">
        <f>R14/30000000*100</f>
        <v>0</v>
      </c>
      <c r="R14" s="133">
        <v>0</v>
      </c>
      <c r="S14" s="110">
        <v>7</v>
      </c>
      <c r="T14" s="111" t="str">
        <f t="shared" si="14"/>
        <v>Jenis</v>
      </c>
      <c r="U14" s="129">
        <f>V14/30000000*100</f>
        <v>33.333333333333329</v>
      </c>
      <c r="V14" s="94">
        <v>10000000</v>
      </c>
      <c r="W14" s="110">
        <v>0</v>
      </c>
      <c r="X14" s="111" t="str">
        <f t="shared" si="15"/>
        <v>Jenis</v>
      </c>
      <c r="Y14" s="129">
        <f>Z14/30000000*100</f>
        <v>0</v>
      </c>
      <c r="Z14" s="133">
        <v>0</v>
      </c>
      <c r="AA14" s="110">
        <v>0</v>
      </c>
      <c r="AB14" s="111" t="str">
        <f t="shared" si="16"/>
        <v>Jenis</v>
      </c>
      <c r="AC14" s="129">
        <f>AD14/30000000*100</f>
        <v>0</v>
      </c>
      <c r="AD14" s="133">
        <v>0</v>
      </c>
      <c r="AE14" s="110">
        <v>6</v>
      </c>
      <c r="AF14" s="111" t="str">
        <f t="shared" si="17"/>
        <v>Jenis</v>
      </c>
      <c r="AG14" s="129">
        <f>AH14/30000000*100</f>
        <v>33.333333333333329</v>
      </c>
      <c r="AH14" s="94">
        <v>10000000</v>
      </c>
      <c r="AI14" s="110">
        <v>0</v>
      </c>
      <c r="AJ14" s="111" t="str">
        <f t="shared" si="18"/>
        <v>Jenis</v>
      </c>
      <c r="AK14" s="129">
        <f>AL14/30000000*100</f>
        <v>0</v>
      </c>
      <c r="AL14" s="133">
        <v>0</v>
      </c>
      <c r="AM14" s="110">
        <v>0</v>
      </c>
      <c r="AN14" s="111" t="str">
        <f t="shared" si="19"/>
        <v>Jenis</v>
      </c>
      <c r="AO14" s="129">
        <f>AP14/30000000*100</f>
        <v>0</v>
      </c>
      <c r="AP14" s="94">
        <v>0</v>
      </c>
      <c r="AQ14" s="110">
        <v>0</v>
      </c>
      <c r="AR14" s="111" t="str">
        <f t="shared" si="20"/>
        <v>Jenis</v>
      </c>
      <c r="AS14" s="129">
        <f>AT14/30000000*100</f>
        <v>0</v>
      </c>
      <c r="AT14" s="133">
        <v>0</v>
      </c>
      <c r="AU14" s="110">
        <v>0</v>
      </c>
      <c r="AV14" s="111" t="str">
        <f t="shared" si="21"/>
        <v>Jenis</v>
      </c>
      <c r="AW14" s="129">
        <f>AX14/30000000*100</f>
        <v>0</v>
      </c>
      <c r="AX14" s="94">
        <v>0</v>
      </c>
      <c r="AY14" s="110">
        <v>0</v>
      </c>
      <c r="AZ14" s="111" t="str">
        <f t="shared" si="22"/>
        <v>Jenis</v>
      </c>
      <c r="BA14" s="129">
        <f>BB14/30000000*100</f>
        <v>0</v>
      </c>
      <c r="BB14" s="94">
        <v>0</v>
      </c>
      <c r="BC14" s="88"/>
      <c r="BD14" s="88"/>
      <c r="BE14" s="207"/>
      <c r="BF14" s="208"/>
      <c r="BG14" s="208"/>
      <c r="BH14" s="207"/>
      <c r="BJ14" s="208"/>
      <c r="BK14" s="208"/>
    </row>
    <row r="15" spans="1:64" ht="30" x14ac:dyDescent="0.25">
      <c r="A15" s="103">
        <v>8</v>
      </c>
      <c r="B15" s="95" t="s">
        <v>433</v>
      </c>
      <c r="C15" s="110">
        <v>11273</v>
      </c>
      <c r="D15" s="111" t="s">
        <v>516</v>
      </c>
      <c r="E15" s="112">
        <v>100</v>
      </c>
      <c r="F15" s="93">
        <v>200000000</v>
      </c>
      <c r="G15" s="110">
        <f>J15/200000000*11273</f>
        <v>1102.2175749999999</v>
      </c>
      <c r="H15" s="111" t="str">
        <f t="shared" si="11"/>
        <v>Porsi</v>
      </c>
      <c r="I15" s="129">
        <f>J15/200000000*100</f>
        <v>9.7774999999999999</v>
      </c>
      <c r="J15" s="132">
        <v>19555000</v>
      </c>
      <c r="K15" s="110">
        <f>N15/200000000*11273</f>
        <v>1102.2175749999999</v>
      </c>
      <c r="L15" s="111" t="str">
        <f t="shared" si="12"/>
        <v>Porsi</v>
      </c>
      <c r="M15" s="129">
        <f>N15/200000000*100</f>
        <v>9.7774999999999999</v>
      </c>
      <c r="N15" s="132">
        <v>19555000</v>
      </c>
      <c r="O15" s="110">
        <f>R15/200000000*11273</f>
        <v>1102.2175749999999</v>
      </c>
      <c r="P15" s="111" t="str">
        <f t="shared" si="13"/>
        <v>Porsi</v>
      </c>
      <c r="Q15" s="129">
        <f>R15/200000000*100</f>
        <v>9.7774999999999999</v>
      </c>
      <c r="R15" s="132">
        <v>19555000</v>
      </c>
      <c r="S15" s="110">
        <f>V15/200000000*11273</f>
        <v>0</v>
      </c>
      <c r="T15" s="111" t="str">
        <f t="shared" si="14"/>
        <v>Porsi</v>
      </c>
      <c r="U15" s="129">
        <f>V15/200000000*100</f>
        <v>0</v>
      </c>
      <c r="V15" s="94">
        <v>0</v>
      </c>
      <c r="W15" s="110">
        <f>Z15/200000000*11273</f>
        <v>1102.2175749999999</v>
      </c>
      <c r="X15" s="111" t="str">
        <f t="shared" si="15"/>
        <v>Porsi</v>
      </c>
      <c r="Y15" s="129">
        <f>Z15/200000000*100</f>
        <v>9.7774999999999999</v>
      </c>
      <c r="Z15" s="132">
        <v>19555000</v>
      </c>
      <c r="AA15" s="110">
        <f>AD15/200000000*11273</f>
        <v>1102.2175749999999</v>
      </c>
      <c r="AB15" s="111" t="str">
        <f t="shared" si="16"/>
        <v>Porsi</v>
      </c>
      <c r="AC15" s="129">
        <f>AD15/200000000*100</f>
        <v>9.7774999999999999</v>
      </c>
      <c r="AD15" s="132">
        <v>19555000</v>
      </c>
      <c r="AE15" s="110">
        <f>AH15/200000000*11273</f>
        <v>1102.2175749999999</v>
      </c>
      <c r="AF15" s="111" t="str">
        <f t="shared" si="17"/>
        <v>Porsi</v>
      </c>
      <c r="AG15" s="129">
        <f>AH15/200000000*100</f>
        <v>9.7774999999999999</v>
      </c>
      <c r="AH15" s="94">
        <v>19555000</v>
      </c>
      <c r="AI15" s="110">
        <f>AL15/200000000*11273</f>
        <v>1102.2175749999999</v>
      </c>
      <c r="AJ15" s="111" t="str">
        <f t="shared" si="18"/>
        <v>Porsi</v>
      </c>
      <c r="AK15" s="129">
        <f>AL15/200000000*100</f>
        <v>9.7774999999999999</v>
      </c>
      <c r="AL15" s="132">
        <v>19555000</v>
      </c>
      <c r="AM15" s="110">
        <f>AP15/200000000*11273</f>
        <v>1102.2175749999999</v>
      </c>
      <c r="AN15" s="111" t="str">
        <f t="shared" si="19"/>
        <v>Porsi</v>
      </c>
      <c r="AO15" s="129">
        <f>AP15/200000000*100</f>
        <v>9.7774999999999999</v>
      </c>
      <c r="AP15" s="94">
        <v>19555000</v>
      </c>
      <c r="AQ15" s="110">
        <f>AT15/200000000*11273</f>
        <v>1102.2175749999999</v>
      </c>
      <c r="AR15" s="111" t="str">
        <f t="shared" si="20"/>
        <v>Porsi</v>
      </c>
      <c r="AS15" s="129">
        <f>AT15/200000000*100</f>
        <v>9.7774999999999999</v>
      </c>
      <c r="AT15" s="132">
        <v>19555000</v>
      </c>
      <c r="AU15" s="110">
        <f>AX15/200000000*11273</f>
        <v>1102.2175749999999</v>
      </c>
      <c r="AV15" s="111" t="str">
        <f t="shared" si="21"/>
        <v>Porsi</v>
      </c>
      <c r="AW15" s="129">
        <f>AX15/200000000*100</f>
        <v>9.7774999999999999</v>
      </c>
      <c r="AX15" s="94">
        <v>19555000</v>
      </c>
      <c r="AY15" s="110">
        <f>BB15/200000000*11273</f>
        <v>250.82424999999998</v>
      </c>
      <c r="AZ15" s="111" t="str">
        <f t="shared" si="22"/>
        <v>Porsi</v>
      </c>
      <c r="BA15" s="129">
        <f>BB15/200000000*100</f>
        <v>2.2250000000000001</v>
      </c>
      <c r="BB15" s="94">
        <v>4450000</v>
      </c>
      <c r="BC15" s="88"/>
      <c r="BD15" s="88"/>
      <c r="BE15" s="207"/>
      <c r="BF15" s="208"/>
      <c r="BG15" s="208"/>
      <c r="BH15" s="207"/>
      <c r="BJ15" s="208"/>
      <c r="BK15" s="208"/>
    </row>
    <row r="16" spans="1:64" ht="30" x14ac:dyDescent="0.25">
      <c r="A16" s="103">
        <v>9</v>
      </c>
      <c r="B16" s="95" t="s">
        <v>435</v>
      </c>
      <c r="C16" s="110">
        <v>130</v>
      </c>
      <c r="D16" s="111" t="s">
        <v>517</v>
      </c>
      <c r="E16" s="112">
        <v>100</v>
      </c>
      <c r="F16" s="93">
        <v>778195938</v>
      </c>
      <c r="G16" s="110">
        <f>J16/778195938*130</f>
        <v>0</v>
      </c>
      <c r="H16" s="111" t="str">
        <f t="shared" si="11"/>
        <v>Kali</v>
      </c>
      <c r="I16" s="129">
        <f>J16/778195938*100</f>
        <v>0</v>
      </c>
      <c r="J16" s="133">
        <v>0</v>
      </c>
      <c r="K16" s="110">
        <f>N16/778195938*130</f>
        <v>32.500000083526523</v>
      </c>
      <c r="L16" s="111" t="str">
        <f t="shared" si="12"/>
        <v>Kali</v>
      </c>
      <c r="M16" s="129">
        <f>N16/778195938*100</f>
        <v>25.000000064251171</v>
      </c>
      <c r="N16" s="132">
        <v>194548985</v>
      </c>
      <c r="O16" s="110">
        <f>R16/778195938*130</f>
        <v>0</v>
      </c>
      <c r="P16" s="111" t="str">
        <f t="shared" si="13"/>
        <v>Kali</v>
      </c>
      <c r="Q16" s="129">
        <f>R16/778195938*100</f>
        <v>0</v>
      </c>
      <c r="R16" s="133">
        <v>0</v>
      </c>
      <c r="S16" s="110">
        <f>V16/778195938*130</f>
        <v>0</v>
      </c>
      <c r="T16" s="111" t="str">
        <f t="shared" si="14"/>
        <v>Kali</v>
      </c>
      <c r="U16" s="129">
        <f>V16/778195938*100</f>
        <v>0</v>
      </c>
      <c r="V16" s="94">
        <v>0</v>
      </c>
      <c r="W16" s="110">
        <f>Z16/778195938*130</f>
        <v>32.500000083526523</v>
      </c>
      <c r="X16" s="111" t="str">
        <f t="shared" si="15"/>
        <v>Kali</v>
      </c>
      <c r="Y16" s="129">
        <f>Z16/778195938*100</f>
        <v>25.000000064251171</v>
      </c>
      <c r="Z16" s="132">
        <v>194548985</v>
      </c>
      <c r="AA16" s="110">
        <f>AD16/778195938*130</f>
        <v>0</v>
      </c>
      <c r="AB16" s="111" t="str">
        <f t="shared" si="16"/>
        <v>Kali</v>
      </c>
      <c r="AC16" s="129">
        <f>AD16/778195938*100</f>
        <v>0</v>
      </c>
      <c r="AD16" s="133">
        <v>0</v>
      </c>
      <c r="AE16" s="110">
        <f>AH16/778195938*130</f>
        <v>19.553389200548615</v>
      </c>
      <c r="AF16" s="111" t="str">
        <f t="shared" si="17"/>
        <v>Kali</v>
      </c>
      <c r="AG16" s="129">
        <f>AH16/778195938*100</f>
        <v>15.041068615806626</v>
      </c>
      <c r="AH16" s="94">
        <v>117048985</v>
      </c>
      <c r="AI16" s="110">
        <f>AL16/778195938*130</f>
        <v>12.946610882977906</v>
      </c>
      <c r="AJ16" s="111" t="str">
        <f t="shared" si="18"/>
        <v>Kali</v>
      </c>
      <c r="AK16" s="129">
        <f>AL16/778195938*100</f>
        <v>9.9589314484445435</v>
      </c>
      <c r="AL16" s="132">
        <v>77500000</v>
      </c>
      <c r="AM16" s="110">
        <f>AP16/778195938*130</f>
        <v>0</v>
      </c>
      <c r="AN16" s="111" t="str">
        <f t="shared" si="19"/>
        <v>Kali</v>
      </c>
      <c r="AO16" s="129">
        <f>AP16/778195938*100</f>
        <v>0</v>
      </c>
      <c r="AP16" s="94">
        <v>0</v>
      </c>
      <c r="AQ16" s="110">
        <f>AT16/778195938*130</f>
        <v>32.499999749420432</v>
      </c>
      <c r="AR16" s="111" t="str">
        <f t="shared" si="20"/>
        <v>Kali</v>
      </c>
      <c r="AS16" s="129">
        <f>AT16/778195938*100</f>
        <v>24.999999807246486</v>
      </c>
      <c r="AT16" s="94">
        <v>194548983</v>
      </c>
      <c r="AU16" s="110">
        <f>AX16/778195938*130</f>
        <v>0</v>
      </c>
      <c r="AV16" s="111" t="str">
        <f t="shared" si="21"/>
        <v>Kali</v>
      </c>
      <c r="AW16" s="129">
        <f>AX16/778195938*100</f>
        <v>0</v>
      </c>
      <c r="AX16" s="94">
        <v>0</v>
      </c>
      <c r="AY16" s="110">
        <f>BB16/778195938*130</f>
        <v>0</v>
      </c>
      <c r="AZ16" s="111" t="str">
        <f t="shared" si="22"/>
        <v>Kali</v>
      </c>
      <c r="BA16" s="129">
        <f>BB16/778195938*100</f>
        <v>0</v>
      </c>
      <c r="BB16" s="94">
        <v>0</v>
      </c>
      <c r="BC16" s="88"/>
      <c r="BD16" s="88"/>
      <c r="BE16" s="207"/>
      <c r="BF16" s="208"/>
      <c r="BG16" s="208"/>
      <c r="BH16" s="207"/>
      <c r="BJ16" s="208"/>
      <c r="BK16" s="208"/>
    </row>
    <row r="17" spans="1:63" s="83" customFormat="1" ht="30" x14ac:dyDescent="0.25">
      <c r="A17" s="103">
        <v>10</v>
      </c>
      <c r="B17" s="95" t="s">
        <v>437</v>
      </c>
      <c r="C17" s="110">
        <v>384</v>
      </c>
      <c r="D17" s="111" t="s">
        <v>519</v>
      </c>
      <c r="E17" s="112">
        <v>100</v>
      </c>
      <c r="F17" s="93">
        <v>720000000</v>
      </c>
      <c r="G17" s="110">
        <f>J17/720000000*384</f>
        <v>31.942666666666668</v>
      </c>
      <c r="H17" s="111" t="str">
        <f t="shared" si="11"/>
        <v>OB</v>
      </c>
      <c r="I17" s="129">
        <f t="shared" si="0"/>
        <v>8.3184027777777771</v>
      </c>
      <c r="J17" s="132">
        <v>59892500</v>
      </c>
      <c r="K17" s="110">
        <f>N17/720000000*384</f>
        <v>31.942666666666668</v>
      </c>
      <c r="L17" s="111" t="str">
        <f t="shared" si="12"/>
        <v>OB</v>
      </c>
      <c r="M17" s="129">
        <f t="shared" si="1"/>
        <v>8.3184027777777771</v>
      </c>
      <c r="N17" s="132">
        <v>59892500</v>
      </c>
      <c r="O17" s="110">
        <f>R17/720000000*384</f>
        <v>31.942666666666668</v>
      </c>
      <c r="P17" s="111" t="str">
        <f t="shared" si="13"/>
        <v>OB</v>
      </c>
      <c r="Q17" s="129">
        <f t="shared" si="2"/>
        <v>8.3184027777777771</v>
      </c>
      <c r="R17" s="132">
        <v>59892500</v>
      </c>
      <c r="S17" s="110">
        <f>V17/720000000*384</f>
        <v>33.546666666666667</v>
      </c>
      <c r="T17" s="111" t="str">
        <f t="shared" si="14"/>
        <v>OB</v>
      </c>
      <c r="U17" s="129">
        <f t="shared" si="3"/>
        <v>8.7361111111111107</v>
      </c>
      <c r="V17" s="94">
        <v>62900000</v>
      </c>
      <c r="W17" s="110">
        <f>Z17/720000000*384</f>
        <v>31.942666666666668</v>
      </c>
      <c r="X17" s="111" t="str">
        <f t="shared" si="15"/>
        <v>OB</v>
      </c>
      <c r="Y17" s="129">
        <f t="shared" si="4"/>
        <v>8.3184027777777771</v>
      </c>
      <c r="Z17" s="132">
        <v>59892500</v>
      </c>
      <c r="AA17" s="110">
        <f>AD17/720000000*384</f>
        <v>31.637333333333331</v>
      </c>
      <c r="AB17" s="111" t="str">
        <f t="shared" si="16"/>
        <v>OB</v>
      </c>
      <c r="AC17" s="129">
        <f t="shared" si="5"/>
        <v>8.2388888888888889</v>
      </c>
      <c r="AD17" s="132">
        <v>59320000</v>
      </c>
      <c r="AE17" s="110">
        <f>AH17/720000000*384</f>
        <v>31.942666666666668</v>
      </c>
      <c r="AF17" s="111" t="str">
        <f t="shared" si="17"/>
        <v>OB</v>
      </c>
      <c r="AG17" s="129">
        <f t="shared" si="6"/>
        <v>8.3184027777777771</v>
      </c>
      <c r="AH17" s="94">
        <v>59892500</v>
      </c>
      <c r="AI17" s="110">
        <f>AL17/720000000*384</f>
        <v>31.637333333333331</v>
      </c>
      <c r="AJ17" s="111" t="str">
        <f t="shared" si="18"/>
        <v>OB</v>
      </c>
      <c r="AK17" s="129">
        <f t="shared" si="7"/>
        <v>8.2388888888888889</v>
      </c>
      <c r="AL17" s="132">
        <v>59320000</v>
      </c>
      <c r="AM17" s="110">
        <f>AP17/720000000*384</f>
        <v>31.942666666666668</v>
      </c>
      <c r="AN17" s="111" t="str">
        <f t="shared" si="19"/>
        <v>OB</v>
      </c>
      <c r="AO17" s="129">
        <f t="shared" si="8"/>
        <v>8.3184027777777771</v>
      </c>
      <c r="AP17" s="132">
        <v>59892500</v>
      </c>
      <c r="AQ17" s="110">
        <f>AT17/720000000*384</f>
        <v>31.942666666666668</v>
      </c>
      <c r="AR17" s="111" t="str">
        <f t="shared" si="20"/>
        <v>OB</v>
      </c>
      <c r="AS17" s="129">
        <f t="shared" si="9"/>
        <v>8.3184027777777771</v>
      </c>
      <c r="AT17" s="132">
        <v>59892500</v>
      </c>
      <c r="AU17" s="110">
        <f>AX17/720000000*384</f>
        <v>31.637333333333331</v>
      </c>
      <c r="AV17" s="111" t="str">
        <f t="shared" si="21"/>
        <v>OB</v>
      </c>
      <c r="AW17" s="129">
        <f t="shared" si="10"/>
        <v>8.2388888888888889</v>
      </c>
      <c r="AX17" s="94">
        <v>59320000</v>
      </c>
      <c r="AY17" s="110">
        <f>BB17/720000000*384</f>
        <v>31.942666666666668</v>
      </c>
      <c r="AZ17" s="111" t="str">
        <f t="shared" si="22"/>
        <v>OB</v>
      </c>
      <c r="BA17" s="121">
        <f t="shared" ref="BA17:BA18" si="23">AY17/C17*100</f>
        <v>8.3184027777777771</v>
      </c>
      <c r="BB17" s="94">
        <v>59892500</v>
      </c>
      <c r="BC17" s="88"/>
      <c r="BD17" s="88"/>
      <c r="BE17" s="207"/>
      <c r="BF17" s="208"/>
      <c r="BG17" s="208"/>
      <c r="BH17" s="207"/>
      <c r="BI17" s="202"/>
      <c r="BJ17" s="208"/>
      <c r="BK17" s="208"/>
    </row>
    <row r="18" spans="1:63" s="83" customFormat="1" ht="30" x14ac:dyDescent="0.25">
      <c r="A18" s="103">
        <v>11</v>
      </c>
      <c r="B18" s="95" t="s">
        <v>439</v>
      </c>
      <c r="C18" s="110">
        <v>72</v>
      </c>
      <c r="D18" s="111" t="s">
        <v>519</v>
      </c>
      <c r="E18" s="112">
        <v>100</v>
      </c>
      <c r="F18" s="93">
        <v>174720000</v>
      </c>
      <c r="G18" s="110">
        <f>J18/174720000*72</f>
        <v>6</v>
      </c>
      <c r="H18" s="111" t="str">
        <f t="shared" si="11"/>
        <v>OB</v>
      </c>
      <c r="I18" s="129">
        <f t="shared" si="0"/>
        <v>8.3333333333333321</v>
      </c>
      <c r="J18" s="132">
        <v>14560000</v>
      </c>
      <c r="K18" s="110">
        <f>N18/174720000*72</f>
        <v>6</v>
      </c>
      <c r="L18" s="111" t="str">
        <f t="shared" si="12"/>
        <v>OB</v>
      </c>
      <c r="M18" s="135">
        <f t="shared" si="1"/>
        <v>8.3333333333333321</v>
      </c>
      <c r="N18" s="99">
        <v>14560000</v>
      </c>
      <c r="O18" s="110">
        <f>R18/174720000*72</f>
        <v>6</v>
      </c>
      <c r="P18" s="111" t="str">
        <f t="shared" si="13"/>
        <v>OB</v>
      </c>
      <c r="Q18" s="135">
        <f t="shared" si="2"/>
        <v>8.3333333333333321</v>
      </c>
      <c r="R18" s="94">
        <v>14560000</v>
      </c>
      <c r="S18" s="110">
        <f>V18/174720000*72</f>
        <v>6</v>
      </c>
      <c r="T18" s="111" t="str">
        <f t="shared" si="14"/>
        <v>OB</v>
      </c>
      <c r="U18" s="129">
        <f t="shared" si="3"/>
        <v>8.3333333333333321</v>
      </c>
      <c r="V18" s="94">
        <v>14560000</v>
      </c>
      <c r="W18" s="110">
        <f>Z18/174720000*72</f>
        <v>6</v>
      </c>
      <c r="X18" s="111" t="str">
        <f t="shared" si="15"/>
        <v>OB</v>
      </c>
      <c r="Y18" s="135">
        <f t="shared" si="4"/>
        <v>8.3333333333333321</v>
      </c>
      <c r="Z18" s="94">
        <v>14560000</v>
      </c>
      <c r="AA18" s="110">
        <f>AD18/174720000*72</f>
        <v>6</v>
      </c>
      <c r="AB18" s="111" t="str">
        <f t="shared" si="16"/>
        <v>OB</v>
      </c>
      <c r="AC18" s="129">
        <f t="shared" si="5"/>
        <v>8.3333333333333321</v>
      </c>
      <c r="AD18" s="132">
        <v>14560000</v>
      </c>
      <c r="AE18" s="110">
        <f>AH18/174720000*72</f>
        <v>6</v>
      </c>
      <c r="AF18" s="111" t="str">
        <f t="shared" si="17"/>
        <v>OB</v>
      </c>
      <c r="AG18" s="129">
        <f t="shared" si="6"/>
        <v>8.3333333333333321</v>
      </c>
      <c r="AH18" s="94">
        <v>14560000</v>
      </c>
      <c r="AI18" s="110">
        <f>AL18/174720000*72</f>
        <v>6</v>
      </c>
      <c r="AJ18" s="111" t="str">
        <f t="shared" si="18"/>
        <v>OB</v>
      </c>
      <c r="AK18" s="129">
        <f t="shared" si="7"/>
        <v>8.3333333333333321</v>
      </c>
      <c r="AL18" s="132">
        <v>14560000</v>
      </c>
      <c r="AM18" s="110">
        <f>AP18/174720000*72</f>
        <v>6</v>
      </c>
      <c r="AN18" s="111" t="str">
        <f t="shared" si="19"/>
        <v>OB</v>
      </c>
      <c r="AO18" s="129">
        <f t="shared" si="8"/>
        <v>8.3333333333333321</v>
      </c>
      <c r="AP18" s="94">
        <v>14560000</v>
      </c>
      <c r="AQ18" s="110">
        <f>AT18/174720000*72</f>
        <v>6</v>
      </c>
      <c r="AR18" s="111" t="str">
        <f t="shared" si="20"/>
        <v>OB</v>
      </c>
      <c r="AS18" s="129">
        <f t="shared" si="9"/>
        <v>8.3333333333333321</v>
      </c>
      <c r="AT18" s="132">
        <v>14560000</v>
      </c>
      <c r="AU18" s="110">
        <f>AX18/174720000*72</f>
        <v>6</v>
      </c>
      <c r="AV18" s="111" t="str">
        <f t="shared" si="21"/>
        <v>OB</v>
      </c>
      <c r="AW18" s="129">
        <f t="shared" si="10"/>
        <v>8.3333333333333321</v>
      </c>
      <c r="AX18" s="94">
        <v>14560000</v>
      </c>
      <c r="AY18" s="110">
        <f>BB18/174720000*72</f>
        <v>6</v>
      </c>
      <c r="AZ18" s="111" t="str">
        <f t="shared" si="22"/>
        <v>OB</v>
      </c>
      <c r="BA18" s="121">
        <f t="shared" si="23"/>
        <v>8.3333333333333321</v>
      </c>
      <c r="BB18" s="94">
        <v>14560000</v>
      </c>
      <c r="BC18" s="88"/>
      <c r="BD18" s="88"/>
      <c r="BE18" s="207"/>
      <c r="BF18" s="208"/>
      <c r="BG18" s="208"/>
      <c r="BH18" s="207"/>
      <c r="BI18" s="202"/>
      <c r="BJ18" s="208"/>
      <c r="BK18" s="208"/>
    </row>
    <row r="19" spans="1:63" s="83" customFormat="1" ht="15.75" thickBot="1" x14ac:dyDescent="0.3">
      <c r="A19" s="103"/>
      <c r="B19" s="95"/>
      <c r="C19" s="113"/>
      <c r="D19" s="114"/>
      <c r="E19" s="115"/>
      <c r="F19" s="156"/>
      <c r="G19" s="113"/>
      <c r="H19" s="114"/>
      <c r="I19" s="130"/>
      <c r="J19" s="96"/>
      <c r="K19" s="113"/>
      <c r="L19" s="114"/>
      <c r="M19" s="130"/>
      <c r="N19" s="96"/>
      <c r="O19" s="113"/>
      <c r="P19" s="114"/>
      <c r="Q19" s="130"/>
      <c r="R19" s="96"/>
      <c r="S19" s="113"/>
      <c r="T19" s="114"/>
      <c r="U19" s="130"/>
      <c r="V19" s="96"/>
      <c r="W19" s="113"/>
      <c r="X19" s="114"/>
      <c r="Y19" s="130"/>
      <c r="Z19" s="96"/>
      <c r="AA19" s="113"/>
      <c r="AB19" s="114"/>
      <c r="AC19" s="130"/>
      <c r="AD19" s="96"/>
      <c r="AE19" s="113"/>
      <c r="AF19" s="114"/>
      <c r="AG19" s="130"/>
      <c r="AH19" s="96"/>
      <c r="AI19" s="113"/>
      <c r="AJ19" s="114"/>
      <c r="AK19" s="130"/>
      <c r="AL19" s="96"/>
      <c r="AM19" s="113"/>
      <c r="AN19" s="114"/>
      <c r="AO19" s="130"/>
      <c r="AP19" s="96"/>
      <c r="AQ19" s="113"/>
      <c r="AR19" s="114"/>
      <c r="AS19" s="130"/>
      <c r="AT19" s="96"/>
      <c r="AU19" s="113"/>
      <c r="AV19" s="114"/>
      <c r="AW19" s="130"/>
      <c r="AX19" s="96"/>
      <c r="AY19" s="113"/>
      <c r="AZ19" s="114"/>
      <c r="BA19" s="122"/>
      <c r="BB19" s="96"/>
      <c r="BC19" s="88"/>
      <c r="BD19" s="88"/>
      <c r="BE19" s="207"/>
      <c r="BF19" s="208"/>
      <c r="BG19" s="208"/>
      <c r="BH19" s="207"/>
      <c r="BI19" s="202"/>
      <c r="BJ19" s="208"/>
      <c r="BK19" s="208"/>
    </row>
    <row r="20" spans="1:63" s="83" customFormat="1" ht="30.75" thickBot="1" x14ac:dyDescent="0.3">
      <c r="A20" s="141" t="s">
        <v>520</v>
      </c>
      <c r="B20" s="149" t="s">
        <v>443</v>
      </c>
      <c r="C20" s="153"/>
      <c r="D20" s="154">
        <f>SUM(E21:E24)/A24</f>
        <v>100</v>
      </c>
      <c r="E20" s="155"/>
      <c r="F20" s="149">
        <f>SUM(F21:F24)</f>
        <v>1783229084</v>
      </c>
      <c r="G20" s="165">
        <f>SUM(I21:I24)/4*100</f>
        <v>0</v>
      </c>
      <c r="H20" s="159"/>
      <c r="I20" s="160"/>
      <c r="J20" s="149">
        <f>SUM(J21:J24)</f>
        <v>0</v>
      </c>
      <c r="K20" s="165">
        <f>SUM(M21:M24)/4</f>
        <v>20</v>
      </c>
      <c r="L20" s="162"/>
      <c r="M20" s="160"/>
      <c r="N20" s="149">
        <f>SUM(N21:N24)</f>
        <v>110000000</v>
      </c>
      <c r="O20" s="165">
        <f>SUM(Q21:Q24)/4</f>
        <v>53.724202216412472</v>
      </c>
      <c r="P20" s="162"/>
      <c r="Q20" s="160"/>
      <c r="R20" s="149">
        <f>SUM(R21:R24)</f>
        <v>1246729084</v>
      </c>
      <c r="S20" s="165">
        <f>SUM(U21:U24)/4</f>
        <v>13.775797783587528</v>
      </c>
      <c r="T20" s="162"/>
      <c r="U20" s="160"/>
      <c r="V20" s="149">
        <f>SUM(V21:V24)</f>
        <v>406500000</v>
      </c>
      <c r="W20" s="165">
        <f>SUM(Y21:Y24)/4</f>
        <v>0</v>
      </c>
      <c r="X20" s="162"/>
      <c r="Y20" s="164"/>
      <c r="Z20" s="149">
        <f>SUM(Z21:Z24)</f>
        <v>0</v>
      </c>
      <c r="AA20" s="165">
        <f>SUM(AC21:AC24)/4</f>
        <v>0</v>
      </c>
      <c r="AB20" s="162"/>
      <c r="AC20" s="164"/>
      <c r="AD20" s="149">
        <f>SUM(AD21:AD24)</f>
        <v>0</v>
      </c>
      <c r="AE20" s="165">
        <f>SUM(AG21:AG24)/4</f>
        <v>12.5</v>
      </c>
      <c r="AF20" s="162"/>
      <c r="AG20" s="164"/>
      <c r="AH20" s="149">
        <f>SUM(AH21:AH24)</f>
        <v>20000000</v>
      </c>
      <c r="AI20" s="165">
        <f>SUM(AK21:AK24)/4</f>
        <v>0</v>
      </c>
      <c r="AJ20" s="162"/>
      <c r="AK20" s="164"/>
      <c r="AL20" s="149">
        <f>SUM(AL21:AL24)</f>
        <v>0</v>
      </c>
      <c r="AM20" s="165">
        <f>SUM(AO21:AO24)/4</f>
        <v>0</v>
      </c>
      <c r="AN20" s="162"/>
      <c r="AO20" s="164"/>
      <c r="AP20" s="149">
        <f>SUM(AP21:AP24)</f>
        <v>0</v>
      </c>
      <c r="AQ20" s="165">
        <f>SUM(AS21:AS24)/4</f>
        <v>0</v>
      </c>
      <c r="AR20" s="162"/>
      <c r="AS20" s="164"/>
      <c r="AT20" s="149">
        <f>SUM(AT21:AT24)</f>
        <v>0</v>
      </c>
      <c r="AU20" s="165">
        <f>SUM(AW21:AW24)/4</f>
        <v>0</v>
      </c>
      <c r="AV20" s="162"/>
      <c r="AW20" s="164"/>
      <c r="AX20" s="149">
        <f>SUM(AX21:AX24)</f>
        <v>0</v>
      </c>
      <c r="AY20" s="165">
        <f>SUM(BA21:BA24)/4</f>
        <v>0</v>
      </c>
      <c r="AZ20" s="159"/>
      <c r="BA20" s="159"/>
      <c r="BB20" s="149">
        <f>SUM(BB21:BB24)</f>
        <v>0</v>
      </c>
      <c r="BD20" s="88"/>
      <c r="BE20" s="207"/>
      <c r="BF20" s="208"/>
      <c r="BG20" s="208"/>
      <c r="BH20" s="207"/>
      <c r="BI20" s="202"/>
      <c r="BJ20" s="208"/>
      <c r="BK20" s="208"/>
    </row>
    <row r="21" spans="1:63" s="83" customFormat="1" ht="30" x14ac:dyDescent="0.25">
      <c r="A21" s="103">
        <v>1</v>
      </c>
      <c r="B21" s="148" t="s">
        <v>445</v>
      </c>
      <c r="C21" s="150">
        <v>20</v>
      </c>
      <c r="D21" s="151" t="s">
        <v>518</v>
      </c>
      <c r="E21" s="152">
        <v>100</v>
      </c>
      <c r="F21" s="157">
        <v>300000000</v>
      </c>
      <c r="G21" s="113">
        <f>J21/300000000*20</f>
        <v>0</v>
      </c>
      <c r="H21" s="114" t="str">
        <f>D21</f>
        <v>Unit</v>
      </c>
      <c r="I21" s="134">
        <f>J21/300000000*100</f>
        <v>0</v>
      </c>
      <c r="J21" s="161">
        <v>0</v>
      </c>
      <c r="K21" s="113">
        <f>N21/300000000*20</f>
        <v>4.9000000000000004</v>
      </c>
      <c r="L21" s="114" t="str">
        <f>H21</f>
        <v>Unit</v>
      </c>
      <c r="M21" s="128">
        <f>N21/300000000*100</f>
        <v>24.5</v>
      </c>
      <c r="N21" s="163">
        <v>73500000</v>
      </c>
      <c r="O21" s="113">
        <f>R21/300000000*20</f>
        <v>13.200000000000001</v>
      </c>
      <c r="P21" s="114" t="str">
        <f>L21</f>
        <v>Unit</v>
      </c>
      <c r="Q21" s="128">
        <f>R21/300000000*100</f>
        <v>66</v>
      </c>
      <c r="R21" s="163">
        <v>198000000</v>
      </c>
      <c r="S21" s="113">
        <f>V21/300000000*20</f>
        <v>1.9</v>
      </c>
      <c r="T21" s="114" t="str">
        <f>P21</f>
        <v>Unit</v>
      </c>
      <c r="U21" s="128">
        <f>V21/300000000*100</f>
        <v>9.5</v>
      </c>
      <c r="V21" s="161">
        <v>28500000</v>
      </c>
      <c r="W21" s="113">
        <f>Z21/300000000*20</f>
        <v>0</v>
      </c>
      <c r="X21" s="114" t="str">
        <f>T21</f>
        <v>Unit</v>
      </c>
      <c r="Y21" s="128">
        <f>Z21/300000000*100</f>
        <v>0</v>
      </c>
      <c r="Z21" s="161">
        <v>0</v>
      </c>
      <c r="AA21" s="113">
        <f>AD21/300000000*20</f>
        <v>0</v>
      </c>
      <c r="AB21" s="114" t="str">
        <f>X21</f>
        <v>Unit</v>
      </c>
      <c r="AC21" s="128">
        <f>AD21/300000000*100</f>
        <v>0</v>
      </c>
      <c r="AD21" s="161">
        <v>0</v>
      </c>
      <c r="AE21" s="113">
        <f>AH21/300000000*20</f>
        <v>0</v>
      </c>
      <c r="AF21" s="114" t="str">
        <f>AB21</f>
        <v>Unit</v>
      </c>
      <c r="AG21" s="128">
        <f>AH21/300000000*100</f>
        <v>0</v>
      </c>
      <c r="AH21" s="161">
        <v>0</v>
      </c>
      <c r="AI21" s="113">
        <f>AL21/300000000*20</f>
        <v>0</v>
      </c>
      <c r="AJ21" s="114" t="str">
        <f>AF21</f>
        <v>Unit</v>
      </c>
      <c r="AK21" s="128">
        <f>AL21/300000000*100</f>
        <v>0</v>
      </c>
      <c r="AL21" s="161">
        <v>0</v>
      </c>
      <c r="AM21" s="113">
        <f>AP21/300000000*20</f>
        <v>0</v>
      </c>
      <c r="AN21" s="114" t="str">
        <f>AJ21</f>
        <v>Unit</v>
      </c>
      <c r="AO21" s="128">
        <f>AP21/300000000*100</f>
        <v>0</v>
      </c>
      <c r="AP21" s="161">
        <v>0</v>
      </c>
      <c r="AQ21" s="113">
        <f>AT21/300000000*20</f>
        <v>0</v>
      </c>
      <c r="AR21" s="114" t="str">
        <f>AN21</f>
        <v>Unit</v>
      </c>
      <c r="AS21" s="128">
        <f>AT21/300000000*100</f>
        <v>0</v>
      </c>
      <c r="AT21" s="161">
        <v>0</v>
      </c>
      <c r="AU21" s="113">
        <f>AX21/300000000*20</f>
        <v>0</v>
      </c>
      <c r="AV21" s="114" t="str">
        <f>AR21</f>
        <v>Unit</v>
      </c>
      <c r="AW21" s="128">
        <f>AX21/300000000*100</f>
        <v>0</v>
      </c>
      <c r="AX21" s="161">
        <v>0</v>
      </c>
      <c r="AY21" s="113">
        <f>BB21/300000000*20</f>
        <v>0</v>
      </c>
      <c r="AZ21" s="114" t="str">
        <f>AV21</f>
        <v>Unit</v>
      </c>
      <c r="BA21" s="128">
        <f>BB21/300000000*100</f>
        <v>0</v>
      </c>
      <c r="BB21" s="161">
        <v>0</v>
      </c>
      <c r="BC21" s="88"/>
      <c r="BD21" s="88"/>
      <c r="BE21" s="207"/>
      <c r="BF21" s="208"/>
      <c r="BG21" s="208"/>
      <c r="BH21" s="207"/>
      <c r="BI21" s="202"/>
      <c r="BJ21" s="208"/>
      <c r="BK21" s="208"/>
    </row>
    <row r="22" spans="1:63" s="83" customFormat="1" ht="30" x14ac:dyDescent="0.25">
      <c r="A22" s="103">
        <v>2</v>
      </c>
      <c r="B22" s="95" t="s">
        <v>447</v>
      </c>
      <c r="C22" s="113">
        <v>18</v>
      </c>
      <c r="D22" s="114" t="s">
        <v>518</v>
      </c>
      <c r="E22" s="112">
        <v>100</v>
      </c>
      <c r="F22" s="93">
        <v>300000000</v>
      </c>
      <c r="G22" s="113">
        <f>J22/300000000*18</f>
        <v>0</v>
      </c>
      <c r="H22" s="114" t="str">
        <f>D22</f>
        <v>Unit</v>
      </c>
      <c r="I22" s="129">
        <f>J22/300000000*100</f>
        <v>0</v>
      </c>
      <c r="J22" s="96">
        <v>0</v>
      </c>
      <c r="K22" s="113">
        <f>N22/300000000*18</f>
        <v>0.99</v>
      </c>
      <c r="L22" s="114" t="str">
        <f>H22</f>
        <v>Unit</v>
      </c>
      <c r="M22" s="129">
        <f>N22/300000000*100</f>
        <v>5.5</v>
      </c>
      <c r="N22" s="132">
        <v>16500000</v>
      </c>
      <c r="O22" s="113">
        <f>R22/300000000*18</f>
        <v>13.950000000000001</v>
      </c>
      <c r="P22" s="114" t="str">
        <f>L22</f>
        <v>Unit</v>
      </c>
      <c r="Q22" s="129">
        <f>R22/300000000*100</f>
        <v>77.5</v>
      </c>
      <c r="R22" s="132">
        <v>232500000</v>
      </c>
      <c r="S22" s="113">
        <f>V22/300000000*18</f>
        <v>3.06</v>
      </c>
      <c r="T22" s="114" t="str">
        <f>P22</f>
        <v>Unit</v>
      </c>
      <c r="U22" s="129">
        <f>V22/300000000*100</f>
        <v>17</v>
      </c>
      <c r="V22" s="96">
        <v>51000000</v>
      </c>
      <c r="W22" s="113">
        <f>Z22/300000000*18</f>
        <v>0</v>
      </c>
      <c r="X22" s="114" t="str">
        <f>T22</f>
        <v>Unit</v>
      </c>
      <c r="Y22" s="129">
        <f>Z22/300000000*100</f>
        <v>0</v>
      </c>
      <c r="Z22" s="96">
        <v>0</v>
      </c>
      <c r="AA22" s="113">
        <f>AD22/300000000*18</f>
        <v>0</v>
      </c>
      <c r="AB22" s="114" t="str">
        <f>X22</f>
        <v>Unit</v>
      </c>
      <c r="AC22" s="129">
        <f>AD22/300000000*100</f>
        <v>0</v>
      </c>
      <c r="AD22" s="96">
        <v>0</v>
      </c>
      <c r="AE22" s="113">
        <f>AH22/300000000*18</f>
        <v>0</v>
      </c>
      <c r="AF22" s="114" t="str">
        <f>AB22</f>
        <v>Unit</v>
      </c>
      <c r="AG22" s="129">
        <f>AH22/300000000*100</f>
        <v>0</v>
      </c>
      <c r="AH22" s="96">
        <v>0</v>
      </c>
      <c r="AI22" s="113">
        <f>AL22/300000000*18</f>
        <v>0</v>
      </c>
      <c r="AJ22" s="114" t="str">
        <f>AF22</f>
        <v>Unit</v>
      </c>
      <c r="AK22" s="129">
        <f>AL22/300000000*100</f>
        <v>0</v>
      </c>
      <c r="AL22" s="96">
        <v>0</v>
      </c>
      <c r="AM22" s="113">
        <f>AP22/300000000*18</f>
        <v>0</v>
      </c>
      <c r="AN22" s="114" t="str">
        <f>AJ22</f>
        <v>Unit</v>
      </c>
      <c r="AO22" s="129">
        <f>AP22/300000000*100</f>
        <v>0</v>
      </c>
      <c r="AP22" s="96">
        <v>0</v>
      </c>
      <c r="AQ22" s="113">
        <f>AT22/300000000*18</f>
        <v>0</v>
      </c>
      <c r="AR22" s="114" t="str">
        <f>AN22</f>
        <v>Unit</v>
      </c>
      <c r="AS22" s="129">
        <f>AT22/300000000*100</f>
        <v>0</v>
      </c>
      <c r="AT22" s="96">
        <v>0</v>
      </c>
      <c r="AU22" s="113">
        <f>AX22/300000000*18</f>
        <v>0</v>
      </c>
      <c r="AV22" s="114" t="str">
        <f>AR22</f>
        <v>Unit</v>
      </c>
      <c r="AW22" s="129">
        <f>AX22/300000000*100</f>
        <v>0</v>
      </c>
      <c r="AX22" s="96">
        <v>0</v>
      </c>
      <c r="AY22" s="113">
        <f>BB22/300000000*18</f>
        <v>0</v>
      </c>
      <c r="AZ22" s="114" t="str">
        <f>AV22</f>
        <v>Unit</v>
      </c>
      <c r="BA22" s="129">
        <f>BB22/300000000*100</f>
        <v>0</v>
      </c>
      <c r="BB22" s="96">
        <v>0</v>
      </c>
      <c r="BC22" s="88"/>
      <c r="BD22" s="88"/>
      <c r="BE22" s="207"/>
      <c r="BF22" s="208"/>
      <c r="BG22" s="208"/>
      <c r="BH22" s="207"/>
      <c r="BI22" s="202"/>
      <c r="BJ22" s="208"/>
      <c r="BK22" s="208"/>
    </row>
    <row r="23" spans="1:63" s="83" customFormat="1" ht="30" x14ac:dyDescent="0.25">
      <c r="A23" s="103">
        <v>3</v>
      </c>
      <c r="B23" s="95" t="s">
        <v>449</v>
      </c>
      <c r="C23" s="113">
        <v>17</v>
      </c>
      <c r="D23" s="114" t="s">
        <v>521</v>
      </c>
      <c r="E23" s="112">
        <v>100</v>
      </c>
      <c r="F23" s="93">
        <v>1143229084</v>
      </c>
      <c r="G23" s="113">
        <f>J23/1143229084*17</f>
        <v>0</v>
      </c>
      <c r="H23" s="114" t="str">
        <f>D23</f>
        <v>Ruangan</v>
      </c>
      <c r="I23" s="129">
        <f t="shared" ref="I23:I24" si="24">G23/C23*100</f>
        <v>0</v>
      </c>
      <c r="J23" s="96">
        <v>0</v>
      </c>
      <c r="K23" s="113">
        <f>N23/1143229084*17</f>
        <v>0</v>
      </c>
      <c r="L23" s="114" t="str">
        <f>H23</f>
        <v>Ruangan</v>
      </c>
      <c r="M23" s="129">
        <f t="shared" ref="M23:M24" si="25">K23/C23*100</f>
        <v>0</v>
      </c>
      <c r="N23" s="133">
        <v>0</v>
      </c>
      <c r="O23" s="113">
        <f>R23/1143229084*17</f>
        <v>12.13745750716048</v>
      </c>
      <c r="P23" s="114" t="str">
        <f>L23</f>
        <v>Ruangan</v>
      </c>
      <c r="Q23" s="129">
        <f t="shared" ref="Q23:Q24" si="26">O23/C23*100</f>
        <v>71.396808865649888</v>
      </c>
      <c r="R23" s="132">
        <v>816229084</v>
      </c>
      <c r="S23" s="113">
        <f>V23/1143229084*17</f>
        <v>4.8625424928395198</v>
      </c>
      <c r="T23" s="114" t="str">
        <f>P23</f>
        <v>Ruangan</v>
      </c>
      <c r="U23" s="129">
        <f t="shared" ref="U23:U24" si="27">S23/C23*100</f>
        <v>28.603191134350116</v>
      </c>
      <c r="V23" s="96">
        <v>327000000</v>
      </c>
      <c r="W23" s="113">
        <f>Z23/1143229084*17</f>
        <v>0</v>
      </c>
      <c r="X23" s="114" t="str">
        <f>T23</f>
        <v>Ruangan</v>
      </c>
      <c r="Y23" s="129">
        <f t="shared" ref="Y23:Y24" si="28">W23/C23*100</f>
        <v>0</v>
      </c>
      <c r="Z23" s="96">
        <v>0</v>
      </c>
      <c r="AA23" s="113">
        <f>AD23/1143229084*17</f>
        <v>0</v>
      </c>
      <c r="AB23" s="114" t="str">
        <f>X23</f>
        <v>Ruangan</v>
      </c>
      <c r="AC23" s="129">
        <f t="shared" ref="AC23:AC24" si="29">AA23/C23*100</f>
        <v>0</v>
      </c>
      <c r="AD23" s="96">
        <v>0</v>
      </c>
      <c r="AE23" s="113">
        <f>AH23/1143229084*17</f>
        <v>0</v>
      </c>
      <c r="AF23" s="114" t="str">
        <f>AB23</f>
        <v>Ruangan</v>
      </c>
      <c r="AG23" s="129">
        <f t="shared" ref="AG23:AG24" si="30">AE23/C23*100</f>
        <v>0</v>
      </c>
      <c r="AH23" s="96">
        <v>0</v>
      </c>
      <c r="AI23" s="113">
        <f>AL23/1143229084*17</f>
        <v>0</v>
      </c>
      <c r="AJ23" s="114" t="str">
        <f>AF23</f>
        <v>Ruangan</v>
      </c>
      <c r="AK23" s="129">
        <f t="shared" ref="AK23:AK24" si="31">AI23/C23*100</f>
        <v>0</v>
      </c>
      <c r="AL23" s="96">
        <v>0</v>
      </c>
      <c r="AM23" s="113">
        <f>AP23/1143229084*17</f>
        <v>0</v>
      </c>
      <c r="AN23" s="114" t="str">
        <f>AJ23</f>
        <v>Ruangan</v>
      </c>
      <c r="AO23" s="129">
        <f t="shared" ref="AO23:AO24" si="32">AM23/C23*100</f>
        <v>0</v>
      </c>
      <c r="AP23" s="96">
        <v>0</v>
      </c>
      <c r="AQ23" s="113">
        <f>AT23/1143229084*17</f>
        <v>0</v>
      </c>
      <c r="AR23" s="114" t="str">
        <f>AN23</f>
        <v>Ruangan</v>
      </c>
      <c r="AS23" s="129">
        <f t="shared" ref="AS23:AS24" si="33">AQ23/C23*100</f>
        <v>0</v>
      </c>
      <c r="AT23" s="96">
        <v>0</v>
      </c>
      <c r="AU23" s="113">
        <f>AX23/1143229084*17</f>
        <v>0</v>
      </c>
      <c r="AV23" s="114" t="str">
        <f>AR23</f>
        <v>Ruangan</v>
      </c>
      <c r="AW23" s="129">
        <f t="shared" ref="AW23:AW24" si="34">AU23/C23*100</f>
        <v>0</v>
      </c>
      <c r="AX23" s="96">
        <v>0</v>
      </c>
      <c r="AY23" s="113">
        <f>BB23/1143229084*17</f>
        <v>0</v>
      </c>
      <c r="AZ23" s="114" t="str">
        <f>AV23</f>
        <v>Ruangan</v>
      </c>
      <c r="BA23" s="121">
        <f t="shared" ref="BA23:BA24" si="35">AY23/C23*100</f>
        <v>0</v>
      </c>
      <c r="BB23" s="96">
        <v>0</v>
      </c>
      <c r="BC23" s="88"/>
      <c r="BD23" s="88"/>
      <c r="BE23" s="207"/>
      <c r="BF23" s="208"/>
      <c r="BG23" s="208"/>
      <c r="BH23" s="207"/>
      <c r="BI23" s="202"/>
      <c r="BJ23" s="208"/>
      <c r="BK23" s="208"/>
    </row>
    <row r="24" spans="1:63" s="83" customFormat="1" ht="30" x14ac:dyDescent="0.25">
      <c r="A24" s="103">
        <v>4</v>
      </c>
      <c r="B24" s="95" t="s">
        <v>451</v>
      </c>
      <c r="C24" s="113">
        <v>85</v>
      </c>
      <c r="D24" s="114" t="s">
        <v>518</v>
      </c>
      <c r="E24" s="112">
        <v>100</v>
      </c>
      <c r="F24" s="93">
        <v>40000000</v>
      </c>
      <c r="G24" s="113">
        <f>J24/40000000*85</f>
        <v>0</v>
      </c>
      <c r="H24" s="114" t="str">
        <f>D24</f>
        <v>Unit</v>
      </c>
      <c r="I24" s="129">
        <f t="shared" si="24"/>
        <v>0</v>
      </c>
      <c r="J24" s="96">
        <v>0</v>
      </c>
      <c r="K24" s="113">
        <f>N24/40000000*85</f>
        <v>42.5</v>
      </c>
      <c r="L24" s="114" t="str">
        <f>H24</f>
        <v>Unit</v>
      </c>
      <c r="M24" s="129">
        <f t="shared" si="25"/>
        <v>50</v>
      </c>
      <c r="N24" s="132">
        <v>20000000</v>
      </c>
      <c r="O24" s="113">
        <f>R24/40000000*85</f>
        <v>0</v>
      </c>
      <c r="P24" s="114" t="str">
        <f>L24</f>
        <v>Unit</v>
      </c>
      <c r="Q24" s="135">
        <f t="shared" si="26"/>
        <v>0</v>
      </c>
      <c r="R24" s="100">
        <v>0</v>
      </c>
      <c r="S24" s="113">
        <f>V24/40000000*85</f>
        <v>0</v>
      </c>
      <c r="T24" s="114" t="str">
        <f>P24</f>
        <v>Unit</v>
      </c>
      <c r="U24" s="129">
        <f t="shared" si="27"/>
        <v>0</v>
      </c>
      <c r="V24" s="96">
        <v>0</v>
      </c>
      <c r="W24" s="113">
        <f>Z24/40000000*85</f>
        <v>0</v>
      </c>
      <c r="X24" s="114" t="str">
        <f>T24</f>
        <v>Unit</v>
      </c>
      <c r="Y24" s="129">
        <f t="shared" si="28"/>
        <v>0</v>
      </c>
      <c r="Z24" s="96">
        <v>0</v>
      </c>
      <c r="AA24" s="113">
        <f>AD24/40000000*85</f>
        <v>0</v>
      </c>
      <c r="AB24" s="114" t="str">
        <f>X24</f>
        <v>Unit</v>
      </c>
      <c r="AC24" s="135">
        <f t="shared" si="29"/>
        <v>0</v>
      </c>
      <c r="AD24" s="96">
        <v>0</v>
      </c>
      <c r="AE24" s="113">
        <f>AH24/40000000*85</f>
        <v>42.5</v>
      </c>
      <c r="AF24" s="114" t="str">
        <f>AB24</f>
        <v>Unit</v>
      </c>
      <c r="AG24" s="129">
        <f t="shared" si="30"/>
        <v>50</v>
      </c>
      <c r="AH24" s="96">
        <v>20000000</v>
      </c>
      <c r="AI24" s="113">
        <f>AL24/40000000*85</f>
        <v>0</v>
      </c>
      <c r="AJ24" s="114" t="str">
        <f>AF24</f>
        <v>Unit</v>
      </c>
      <c r="AK24" s="135">
        <f t="shared" si="31"/>
        <v>0</v>
      </c>
      <c r="AL24" s="96">
        <v>0</v>
      </c>
      <c r="AM24" s="113">
        <f>AP24/40000000*85</f>
        <v>0</v>
      </c>
      <c r="AN24" s="114" t="str">
        <f>AJ24</f>
        <v>Unit</v>
      </c>
      <c r="AO24" s="135">
        <f t="shared" si="32"/>
        <v>0</v>
      </c>
      <c r="AP24" s="96">
        <v>0</v>
      </c>
      <c r="AQ24" s="113">
        <f>AT24/40000000*85</f>
        <v>0</v>
      </c>
      <c r="AR24" s="114" t="str">
        <f>AN24</f>
        <v>Unit</v>
      </c>
      <c r="AS24" s="135">
        <f t="shared" si="33"/>
        <v>0</v>
      </c>
      <c r="AT24" s="96">
        <v>0</v>
      </c>
      <c r="AU24" s="113">
        <f>AX24/40000000*85</f>
        <v>0</v>
      </c>
      <c r="AV24" s="114" t="str">
        <f>AR24</f>
        <v>Unit</v>
      </c>
      <c r="AW24" s="135">
        <f t="shared" si="34"/>
        <v>0</v>
      </c>
      <c r="AX24" s="96">
        <v>0</v>
      </c>
      <c r="AY24" s="113">
        <f>BB24/40000000*85</f>
        <v>0</v>
      </c>
      <c r="AZ24" s="114" t="str">
        <f>AV24</f>
        <v>Unit</v>
      </c>
      <c r="BA24" s="121">
        <f t="shared" si="35"/>
        <v>0</v>
      </c>
      <c r="BB24" s="96">
        <v>0</v>
      </c>
      <c r="BC24" s="88"/>
      <c r="BD24" s="88"/>
      <c r="BE24" s="207"/>
      <c r="BF24" s="208"/>
      <c r="BG24" s="208"/>
      <c r="BH24" s="207"/>
      <c r="BI24" s="202"/>
      <c r="BJ24" s="208"/>
      <c r="BK24" s="208"/>
    </row>
    <row r="25" spans="1:63" s="83" customFormat="1" ht="15.75" thickBot="1" x14ac:dyDescent="0.3">
      <c r="A25" s="103"/>
      <c r="B25" s="95"/>
      <c r="C25" s="113"/>
      <c r="D25" s="114"/>
      <c r="E25" s="115"/>
      <c r="F25" s="156"/>
      <c r="G25" s="113"/>
      <c r="H25" s="114"/>
      <c r="I25" s="130"/>
      <c r="J25" s="96"/>
      <c r="K25" s="113"/>
      <c r="L25" s="114"/>
      <c r="M25" s="130"/>
      <c r="N25" s="96"/>
      <c r="O25" s="113"/>
      <c r="P25" s="114"/>
      <c r="Q25" s="130"/>
      <c r="R25" s="96"/>
      <c r="S25" s="113"/>
      <c r="T25" s="114"/>
      <c r="U25" s="130"/>
      <c r="V25" s="96"/>
      <c r="W25" s="113"/>
      <c r="X25" s="114"/>
      <c r="Y25" s="130"/>
      <c r="Z25" s="96"/>
      <c r="AA25" s="113"/>
      <c r="AB25" s="114"/>
      <c r="AC25" s="130"/>
      <c r="AD25" s="96"/>
      <c r="AE25" s="113"/>
      <c r="AF25" s="114"/>
      <c r="AG25" s="130"/>
      <c r="AH25" s="96"/>
      <c r="AI25" s="113"/>
      <c r="AJ25" s="114"/>
      <c r="AK25" s="130"/>
      <c r="AL25" s="96"/>
      <c r="AM25" s="113"/>
      <c r="AN25" s="114"/>
      <c r="AO25" s="130"/>
      <c r="AP25" s="96"/>
      <c r="AQ25" s="113"/>
      <c r="AR25" s="114"/>
      <c r="AS25" s="130"/>
      <c r="AT25" s="96"/>
      <c r="AU25" s="113"/>
      <c r="AV25" s="114"/>
      <c r="AW25" s="130"/>
      <c r="AX25" s="96"/>
      <c r="AY25" s="113"/>
      <c r="AZ25" s="114"/>
      <c r="BA25" s="122"/>
      <c r="BB25" s="96"/>
      <c r="BC25" s="88"/>
      <c r="BD25" s="88"/>
      <c r="BE25" s="207"/>
      <c r="BF25" s="208"/>
      <c r="BG25" s="208"/>
      <c r="BH25" s="207"/>
      <c r="BI25" s="202"/>
      <c r="BJ25" s="208"/>
      <c r="BK25" s="208"/>
    </row>
    <row r="26" spans="1:63" s="83" customFormat="1" ht="30.75" thickBot="1" x14ac:dyDescent="0.3">
      <c r="A26" s="141" t="s">
        <v>522</v>
      </c>
      <c r="B26" s="169" t="s">
        <v>453</v>
      </c>
      <c r="C26" s="153"/>
      <c r="D26" s="154">
        <f>SUM(E27:E28)/A28</f>
        <v>100</v>
      </c>
      <c r="E26" s="155"/>
      <c r="F26" s="149">
        <f>SUM(F27:F28)</f>
        <v>69000000</v>
      </c>
      <c r="G26" s="158">
        <f>SUM(I27:I28)/1</f>
        <v>0</v>
      </c>
      <c r="H26" s="159"/>
      <c r="I26" s="164"/>
      <c r="J26" s="182">
        <f>J27+J28+J79</f>
        <v>0</v>
      </c>
      <c r="K26" s="158">
        <f>SUM(M27:M28)/1</f>
        <v>0</v>
      </c>
      <c r="L26" s="162"/>
      <c r="M26" s="164"/>
      <c r="N26" s="182">
        <f>N27+N28+N79</f>
        <v>0</v>
      </c>
      <c r="O26" s="158">
        <f>SUM(Q27:Q28)/1</f>
        <v>100</v>
      </c>
      <c r="P26" s="162"/>
      <c r="Q26" s="164"/>
      <c r="R26" s="182">
        <f>R27+R28+R79</f>
        <v>69000000</v>
      </c>
      <c r="S26" s="158">
        <f>SUM(U27:U28)/1</f>
        <v>0</v>
      </c>
      <c r="T26" s="162"/>
      <c r="U26" s="164"/>
      <c r="V26" s="182">
        <f>V27+V28+V79</f>
        <v>0</v>
      </c>
      <c r="W26" s="158">
        <f>SUM(Y27:Y28)/1</f>
        <v>0</v>
      </c>
      <c r="X26" s="162"/>
      <c r="Y26" s="164"/>
      <c r="Z26" s="183">
        <f>Z27+Z28+Z79</f>
        <v>0</v>
      </c>
      <c r="AA26" s="158">
        <f>SUM(AC27:AC28)/1</f>
        <v>0</v>
      </c>
      <c r="AB26" s="162"/>
      <c r="AC26" s="164"/>
      <c r="AD26" s="183">
        <f>AD27+AD28+AD79</f>
        <v>0</v>
      </c>
      <c r="AE26" s="158">
        <f>SUM(AG27:AG28)/1</f>
        <v>0</v>
      </c>
      <c r="AF26" s="162"/>
      <c r="AG26" s="164"/>
      <c r="AH26" s="183">
        <f>AH27+AH28+AH79</f>
        <v>0</v>
      </c>
      <c r="AI26" s="158">
        <f>SUM(AK27:AK28)/1</f>
        <v>0</v>
      </c>
      <c r="AJ26" s="162"/>
      <c r="AK26" s="164"/>
      <c r="AL26" s="183">
        <f>AL27+AL28+AL79</f>
        <v>0</v>
      </c>
      <c r="AM26" s="158">
        <f>SUM(AO27:AO28)/1</f>
        <v>0</v>
      </c>
      <c r="AN26" s="162"/>
      <c r="AO26" s="164"/>
      <c r="AP26" s="183">
        <f>AP27+AP28+AP79</f>
        <v>0</v>
      </c>
      <c r="AQ26" s="158">
        <f>SUM(AS27:AS28)/1</f>
        <v>0</v>
      </c>
      <c r="AR26" s="162"/>
      <c r="AS26" s="164"/>
      <c r="AT26" s="183">
        <f>AT27+AT28+AT79</f>
        <v>0</v>
      </c>
      <c r="AU26" s="158">
        <f>SUM(AW27:AW28)/1</f>
        <v>0</v>
      </c>
      <c r="AV26" s="162"/>
      <c r="AW26" s="164"/>
      <c r="AX26" s="183">
        <f>AX27+AX28+AX79</f>
        <v>0</v>
      </c>
      <c r="AY26" s="158">
        <f>SUM(BA27:BA28)/1</f>
        <v>0</v>
      </c>
      <c r="AZ26" s="159"/>
      <c r="BA26" s="159"/>
      <c r="BB26" s="183">
        <f>BB27+BB28+BB79</f>
        <v>0</v>
      </c>
      <c r="BD26" s="88"/>
      <c r="BE26" s="207"/>
      <c r="BF26" s="208"/>
      <c r="BG26" s="208"/>
      <c r="BH26" s="207"/>
      <c r="BI26" s="202"/>
      <c r="BJ26" s="208"/>
      <c r="BK26" s="208"/>
    </row>
    <row r="27" spans="1:63" s="83" customFormat="1" ht="30" x14ac:dyDescent="0.25">
      <c r="A27" s="103">
        <v>1</v>
      </c>
      <c r="B27" s="148" t="s">
        <v>455</v>
      </c>
      <c r="C27" s="150">
        <v>115</v>
      </c>
      <c r="D27" s="151" t="s">
        <v>526</v>
      </c>
      <c r="E27" s="152">
        <v>100</v>
      </c>
      <c r="F27" s="157">
        <v>69000000</v>
      </c>
      <c r="G27" s="150">
        <v>0</v>
      </c>
      <c r="H27" s="151" t="str">
        <f>D27</f>
        <v>Stel</v>
      </c>
      <c r="I27" s="184">
        <f>J27/69000000*100</f>
        <v>0</v>
      </c>
      <c r="J27" s="161">
        <v>0</v>
      </c>
      <c r="K27" s="150">
        <v>0</v>
      </c>
      <c r="L27" s="151" t="str">
        <f>H27</f>
        <v>Stel</v>
      </c>
      <c r="M27" s="184">
        <f>N27/69000000*100</f>
        <v>0</v>
      </c>
      <c r="N27" s="161">
        <v>0</v>
      </c>
      <c r="O27" s="150">
        <v>115</v>
      </c>
      <c r="P27" s="151" t="str">
        <f>L27</f>
        <v>Stel</v>
      </c>
      <c r="Q27" s="184">
        <f>R27/69000000*100</f>
        <v>100</v>
      </c>
      <c r="R27" s="161">
        <v>69000000</v>
      </c>
      <c r="S27" s="150"/>
      <c r="T27" s="151" t="str">
        <f>P27</f>
        <v>Stel</v>
      </c>
      <c r="U27" s="184">
        <f>V27/69000000*100</f>
        <v>0</v>
      </c>
      <c r="V27" s="161">
        <v>0</v>
      </c>
      <c r="W27" s="150"/>
      <c r="X27" s="151" t="str">
        <f>T27</f>
        <v>Stel</v>
      </c>
      <c r="Y27" s="184">
        <f>Z27/69000000*100</f>
        <v>0</v>
      </c>
      <c r="Z27" s="161">
        <v>0</v>
      </c>
      <c r="AA27" s="150"/>
      <c r="AB27" s="151" t="str">
        <f>X27</f>
        <v>Stel</v>
      </c>
      <c r="AC27" s="184">
        <f>AD27/69000000*100</f>
        <v>0</v>
      </c>
      <c r="AD27" s="161">
        <v>0</v>
      </c>
      <c r="AE27" s="150"/>
      <c r="AF27" s="151" t="str">
        <f>AB27</f>
        <v>Stel</v>
      </c>
      <c r="AG27" s="184">
        <f>AH27/69000000*100</f>
        <v>0</v>
      </c>
      <c r="AH27" s="161">
        <v>0</v>
      </c>
      <c r="AI27" s="150"/>
      <c r="AJ27" s="151" t="str">
        <f>AF27</f>
        <v>Stel</v>
      </c>
      <c r="AK27" s="184">
        <f>AL27/69000000*100</f>
        <v>0</v>
      </c>
      <c r="AL27" s="161">
        <v>0</v>
      </c>
      <c r="AM27" s="150"/>
      <c r="AN27" s="151" t="str">
        <f>AJ27</f>
        <v>Stel</v>
      </c>
      <c r="AO27" s="184">
        <f>AP27/69000000*100</f>
        <v>0</v>
      </c>
      <c r="AP27" s="161">
        <v>0</v>
      </c>
      <c r="AQ27" s="150"/>
      <c r="AR27" s="151" t="str">
        <f>AN27</f>
        <v>Stel</v>
      </c>
      <c r="AS27" s="184">
        <f>AT27/69000000*100</f>
        <v>0</v>
      </c>
      <c r="AT27" s="161">
        <v>0</v>
      </c>
      <c r="AU27" s="150"/>
      <c r="AV27" s="151" t="str">
        <f>AR27</f>
        <v>Stel</v>
      </c>
      <c r="AW27" s="184">
        <f>AX27/69000000*100</f>
        <v>0</v>
      </c>
      <c r="AX27" s="161">
        <v>0</v>
      </c>
      <c r="AY27" s="150"/>
      <c r="AZ27" s="151" t="str">
        <f>AV27</f>
        <v>Stel</v>
      </c>
      <c r="BA27" s="184">
        <f>BB27/69000000*100</f>
        <v>0</v>
      </c>
      <c r="BB27" s="161">
        <v>0</v>
      </c>
      <c r="BC27" s="88"/>
      <c r="BD27" s="88"/>
      <c r="BE27" s="207"/>
      <c r="BF27" s="208"/>
      <c r="BG27" s="208"/>
      <c r="BH27" s="207"/>
      <c r="BI27" s="202"/>
      <c r="BJ27" s="208"/>
      <c r="BK27" s="208"/>
    </row>
    <row r="28" spans="1:63" s="83" customFormat="1" ht="30" x14ac:dyDescent="0.25">
      <c r="A28" s="103">
        <v>2</v>
      </c>
      <c r="B28" s="95" t="s">
        <v>457</v>
      </c>
      <c r="C28" s="113">
        <v>0</v>
      </c>
      <c r="D28" s="114" t="s">
        <v>526</v>
      </c>
      <c r="E28" s="112">
        <v>100</v>
      </c>
      <c r="F28" s="93">
        <v>0</v>
      </c>
      <c r="G28" s="113">
        <v>0</v>
      </c>
      <c r="H28" s="114" t="str">
        <f>D28</f>
        <v>Stel</v>
      </c>
      <c r="I28" s="184">
        <f>J28/100*100</f>
        <v>0</v>
      </c>
      <c r="J28" s="96">
        <v>0</v>
      </c>
      <c r="K28" s="113">
        <v>0</v>
      </c>
      <c r="L28" s="114" t="str">
        <f>H28</f>
        <v>Stel</v>
      </c>
      <c r="M28" s="184">
        <f>N28/100*100</f>
        <v>0</v>
      </c>
      <c r="N28" s="96">
        <v>0</v>
      </c>
      <c r="O28" s="113">
        <v>0</v>
      </c>
      <c r="P28" s="114" t="str">
        <f>L28</f>
        <v>Stel</v>
      </c>
      <c r="Q28" s="184">
        <f>R28/100*100</f>
        <v>0</v>
      </c>
      <c r="R28" s="96">
        <v>0</v>
      </c>
      <c r="S28" s="113">
        <v>0</v>
      </c>
      <c r="T28" s="114" t="str">
        <f>P28</f>
        <v>Stel</v>
      </c>
      <c r="U28" s="184">
        <f>V28/100*100</f>
        <v>0</v>
      </c>
      <c r="V28" s="96">
        <v>0</v>
      </c>
      <c r="W28" s="113">
        <v>0</v>
      </c>
      <c r="X28" s="114" t="str">
        <f>T28</f>
        <v>Stel</v>
      </c>
      <c r="Y28" s="184">
        <f>Z28/100*100</f>
        <v>0</v>
      </c>
      <c r="Z28" s="96">
        <v>0</v>
      </c>
      <c r="AA28" s="113">
        <v>0</v>
      </c>
      <c r="AB28" s="114" t="str">
        <f>X28</f>
        <v>Stel</v>
      </c>
      <c r="AC28" s="184">
        <f>AD28/100*100</f>
        <v>0</v>
      </c>
      <c r="AD28" s="96">
        <v>0</v>
      </c>
      <c r="AE28" s="113">
        <v>0</v>
      </c>
      <c r="AF28" s="114" t="str">
        <f>AB28</f>
        <v>Stel</v>
      </c>
      <c r="AG28" s="184">
        <f>AH28/100*100</f>
        <v>0</v>
      </c>
      <c r="AH28" s="96">
        <v>0</v>
      </c>
      <c r="AI28" s="113">
        <v>0</v>
      </c>
      <c r="AJ28" s="114" t="str">
        <f>AF28</f>
        <v>Stel</v>
      </c>
      <c r="AK28" s="184">
        <f>AL28/100*100</f>
        <v>0</v>
      </c>
      <c r="AL28" s="96">
        <v>0</v>
      </c>
      <c r="AM28" s="113">
        <v>0</v>
      </c>
      <c r="AN28" s="114" t="str">
        <f>AJ28</f>
        <v>Stel</v>
      </c>
      <c r="AO28" s="184">
        <f>AP28/100*100</f>
        <v>0</v>
      </c>
      <c r="AP28" s="96">
        <v>0</v>
      </c>
      <c r="AQ28" s="113">
        <v>0</v>
      </c>
      <c r="AR28" s="114" t="str">
        <f>AN28</f>
        <v>Stel</v>
      </c>
      <c r="AS28" s="184">
        <f>AT28/100*100</f>
        <v>0</v>
      </c>
      <c r="AT28" s="96">
        <v>0</v>
      </c>
      <c r="AU28" s="113">
        <v>0</v>
      </c>
      <c r="AV28" s="114" t="str">
        <f>AR28</f>
        <v>Stel</v>
      </c>
      <c r="AW28" s="184">
        <f>AX28/100*100</f>
        <v>0</v>
      </c>
      <c r="AX28" s="96">
        <v>0</v>
      </c>
      <c r="AY28" s="113">
        <v>0</v>
      </c>
      <c r="AZ28" s="114" t="str">
        <f>AV28</f>
        <v>Stel</v>
      </c>
      <c r="BA28" s="184">
        <f>BB28/100*100</f>
        <v>0</v>
      </c>
      <c r="BB28" s="96">
        <v>0</v>
      </c>
      <c r="BC28" s="88"/>
      <c r="BD28" s="88"/>
      <c r="BE28" s="207"/>
      <c r="BF28" s="208"/>
      <c r="BG28" s="208"/>
      <c r="BH28" s="207"/>
      <c r="BI28" s="202"/>
      <c r="BJ28" s="208"/>
      <c r="BK28" s="208"/>
    </row>
    <row r="29" spans="1:63" s="83" customFormat="1" ht="15.75" thickBot="1" x14ac:dyDescent="0.3">
      <c r="A29" s="103"/>
      <c r="B29" s="95"/>
      <c r="C29" s="113"/>
      <c r="D29" s="114"/>
      <c r="E29" s="115"/>
      <c r="F29" s="156"/>
      <c r="G29" s="113"/>
      <c r="H29" s="114"/>
      <c r="I29" s="130"/>
      <c r="J29" s="96"/>
      <c r="K29" s="113"/>
      <c r="L29" s="114"/>
      <c r="M29" s="130"/>
      <c r="N29" s="96"/>
      <c r="O29" s="113"/>
      <c r="P29" s="114"/>
      <c r="Q29" s="130"/>
      <c r="R29" s="96"/>
      <c r="S29" s="113"/>
      <c r="T29" s="114"/>
      <c r="U29" s="130"/>
      <c r="V29" s="96"/>
      <c r="W29" s="113"/>
      <c r="X29" s="114"/>
      <c r="Y29" s="130"/>
      <c r="Z29" s="96"/>
      <c r="AA29" s="113"/>
      <c r="AB29" s="114"/>
      <c r="AC29" s="130"/>
      <c r="AD29" s="96"/>
      <c r="AE29" s="113"/>
      <c r="AF29" s="114"/>
      <c r="AG29" s="130"/>
      <c r="AH29" s="96"/>
      <c r="AI29" s="113"/>
      <c r="AJ29" s="114"/>
      <c r="AK29" s="130"/>
      <c r="AL29" s="96"/>
      <c r="AM29" s="113"/>
      <c r="AN29" s="114"/>
      <c r="AO29" s="130"/>
      <c r="AP29" s="96"/>
      <c r="AQ29" s="113"/>
      <c r="AR29" s="114"/>
      <c r="AS29" s="130"/>
      <c r="AT29" s="96"/>
      <c r="AU29" s="113"/>
      <c r="AV29" s="114"/>
      <c r="AW29" s="130"/>
      <c r="AX29" s="96"/>
      <c r="AY29" s="113"/>
      <c r="AZ29" s="114"/>
      <c r="BA29" s="122"/>
      <c r="BB29" s="96"/>
      <c r="BC29" s="88"/>
      <c r="BD29" s="88"/>
      <c r="BE29" s="207"/>
      <c r="BF29" s="208"/>
      <c r="BG29" s="208"/>
      <c r="BH29" s="207"/>
      <c r="BI29" s="202"/>
      <c r="BJ29" s="208"/>
      <c r="BK29" s="208"/>
    </row>
    <row r="30" spans="1:63" s="83" customFormat="1" ht="30.75" thickBot="1" x14ac:dyDescent="0.3">
      <c r="A30" s="141" t="s">
        <v>523</v>
      </c>
      <c r="B30" s="169" t="s">
        <v>459</v>
      </c>
      <c r="C30" s="153"/>
      <c r="D30" s="154">
        <f>SUM(E31:E37)/A37</f>
        <v>100</v>
      </c>
      <c r="E30" s="155"/>
      <c r="F30" s="149">
        <f>SUM(F31:F37)</f>
        <v>918030764</v>
      </c>
      <c r="G30" s="196">
        <f>SUM(I31:I37)/7</f>
        <v>16.703474606400341</v>
      </c>
      <c r="H30" s="159"/>
      <c r="I30" s="164"/>
      <c r="J30" s="149">
        <f>SUM(J31:J37)</f>
        <v>124421864</v>
      </c>
      <c r="K30" s="196">
        <f>SUM(M31:M37)/7</f>
        <v>10.589246253803879</v>
      </c>
      <c r="L30" s="162"/>
      <c r="M30" s="164"/>
      <c r="N30" s="149">
        <f>SUM(N31:N37)</f>
        <v>122070400</v>
      </c>
      <c r="O30" s="196">
        <f>SUM(Q31:Q37)/7</f>
        <v>9.382914263298856</v>
      </c>
      <c r="P30" s="162"/>
      <c r="Q30" s="164"/>
      <c r="R30" s="149">
        <f>SUM(R31:R37)</f>
        <v>115628340</v>
      </c>
      <c r="S30" s="196">
        <f>SUM(U31:U37)/7</f>
        <v>2.2505417401804562</v>
      </c>
      <c r="T30" s="162"/>
      <c r="U30" s="164"/>
      <c r="V30" s="149">
        <f>SUM(V31:V37)</f>
        <v>26378130</v>
      </c>
      <c r="W30" s="196">
        <f>SUM(Y31:Y37)/7</f>
        <v>2.9642100723100535</v>
      </c>
      <c r="X30" s="162"/>
      <c r="Y30" s="164"/>
      <c r="Z30" s="149">
        <f>SUM(Z31:Z37)</f>
        <v>33184000</v>
      </c>
      <c r="AA30" s="196">
        <f>SUM(AC31:AC37)/7</f>
        <v>17.750291019630247</v>
      </c>
      <c r="AB30" s="162"/>
      <c r="AC30" s="164"/>
      <c r="AD30" s="149">
        <f>SUM(AD31:AD37)</f>
        <v>119632000</v>
      </c>
      <c r="AE30" s="196">
        <f>SUM(AG31:AG37)/7</f>
        <v>13.843321946019758</v>
      </c>
      <c r="AF30" s="162"/>
      <c r="AG30" s="164"/>
      <c r="AH30" s="149">
        <f>SUM(AH31:AH37)</f>
        <v>106810530</v>
      </c>
      <c r="AI30" s="196">
        <f>SUM(AK31:AK37)/7</f>
        <v>9.3452668919204083</v>
      </c>
      <c r="AJ30" s="162"/>
      <c r="AK30" s="164"/>
      <c r="AL30" s="149">
        <f>SUM(AL31:AL37)</f>
        <v>93880000</v>
      </c>
      <c r="AM30" s="196">
        <f>SUM(AO31:AO37)/7</f>
        <v>11.249986389694943</v>
      </c>
      <c r="AN30" s="162"/>
      <c r="AO30" s="164"/>
      <c r="AP30" s="149">
        <f>SUM(AP31:AP37)</f>
        <v>119643500</v>
      </c>
      <c r="AQ30" s="196">
        <f>SUM(AS31:AS37)/7</f>
        <v>1.5275473366483314</v>
      </c>
      <c r="AR30" s="162"/>
      <c r="AS30" s="164"/>
      <c r="AT30" s="149">
        <f>SUM(AT31:AT37)</f>
        <v>17671000</v>
      </c>
      <c r="AU30" s="196">
        <f>SUM(AW31:AW37)/7</f>
        <v>3.9283966726837733</v>
      </c>
      <c r="AV30" s="162"/>
      <c r="AW30" s="164"/>
      <c r="AX30" s="149">
        <f>SUM(AX31:AX37)</f>
        <v>35311000</v>
      </c>
      <c r="AY30" s="196">
        <f>SUM(BA31:BA37)/7</f>
        <v>0.46480280740895674</v>
      </c>
      <c r="AZ30" s="159"/>
      <c r="BA30" s="159"/>
      <c r="BB30" s="149">
        <f>SUM(BB31:BB37)</f>
        <v>3400000</v>
      </c>
      <c r="BD30" s="88"/>
      <c r="BE30" s="207"/>
      <c r="BF30" s="208"/>
      <c r="BG30" s="208"/>
      <c r="BH30" s="207"/>
      <c r="BI30" s="202"/>
      <c r="BJ30" s="208"/>
      <c r="BK30" s="208"/>
    </row>
    <row r="31" spans="1:63" s="83" customFormat="1" ht="30" x14ac:dyDescent="0.25">
      <c r="A31" s="103">
        <v>1</v>
      </c>
      <c r="B31" s="148" t="s">
        <v>461</v>
      </c>
      <c r="C31" s="150">
        <v>30</v>
      </c>
      <c r="D31" s="151" t="s">
        <v>527</v>
      </c>
      <c r="E31" s="152">
        <v>100</v>
      </c>
      <c r="F31" s="157">
        <v>192060000</v>
      </c>
      <c r="G31" s="150">
        <v>0</v>
      </c>
      <c r="H31" s="151" t="str">
        <f>D31</f>
        <v>Orang</v>
      </c>
      <c r="I31" s="136">
        <f>J31/192060000*100</f>
        <v>8.8294803707174836</v>
      </c>
      <c r="J31" s="163">
        <v>16957900</v>
      </c>
      <c r="K31" s="150">
        <v>0</v>
      </c>
      <c r="L31" s="151" t="str">
        <f>H31</f>
        <v>Orang</v>
      </c>
      <c r="M31" s="136">
        <f>N31/192060000*100</f>
        <v>2.3013641570342602</v>
      </c>
      <c r="N31" s="163">
        <v>4420000</v>
      </c>
      <c r="O31" s="150">
        <v>30</v>
      </c>
      <c r="P31" s="151" t="str">
        <f>L31</f>
        <v>Orang</v>
      </c>
      <c r="Q31" s="136">
        <f>R31/192060000*100</f>
        <v>23.327085285848174</v>
      </c>
      <c r="R31" s="163">
        <v>44802000</v>
      </c>
      <c r="S31" s="150">
        <v>0</v>
      </c>
      <c r="T31" s="151" t="str">
        <f>P31</f>
        <v>Orang</v>
      </c>
      <c r="U31" s="136">
        <f>V31/192060000*100</f>
        <v>10.371810892429449</v>
      </c>
      <c r="V31" s="161">
        <v>19920100</v>
      </c>
      <c r="W31" s="150">
        <v>0</v>
      </c>
      <c r="X31" s="151" t="str">
        <f>T31</f>
        <v>Orang</v>
      </c>
      <c r="Y31" s="136">
        <f>Z31/192060000*100</f>
        <v>7.5403519733416635</v>
      </c>
      <c r="Z31" s="161">
        <v>14482000</v>
      </c>
      <c r="AA31" s="150">
        <v>0</v>
      </c>
      <c r="AB31" s="151" t="str">
        <f>X31</f>
        <v>Orang</v>
      </c>
      <c r="AC31" s="136">
        <f>AD31/192060000*100</f>
        <v>10.268666041861918</v>
      </c>
      <c r="AD31" s="161">
        <v>19722000</v>
      </c>
      <c r="AE31" s="150">
        <v>0</v>
      </c>
      <c r="AF31" s="151" t="str">
        <f>AB31</f>
        <v>Orang</v>
      </c>
      <c r="AG31" s="136">
        <f>AH31/192060000*100</f>
        <v>9.9505362907424768</v>
      </c>
      <c r="AH31" s="161">
        <v>19111000</v>
      </c>
      <c r="AI31" s="150">
        <v>0</v>
      </c>
      <c r="AJ31" s="151" t="str">
        <f>AF31</f>
        <v>Orang</v>
      </c>
      <c r="AK31" s="136">
        <f>AL31/192060000*100</f>
        <v>2.3013641570342602</v>
      </c>
      <c r="AL31" s="161">
        <v>4420000</v>
      </c>
      <c r="AM31" s="150">
        <v>0</v>
      </c>
      <c r="AN31" s="151" t="str">
        <f>AJ31</f>
        <v>Orang</v>
      </c>
      <c r="AO31" s="136">
        <f>AP31/192060000*100</f>
        <v>10.299906279287722</v>
      </c>
      <c r="AP31" s="161">
        <v>19782000</v>
      </c>
      <c r="AQ31" s="150">
        <v>0</v>
      </c>
      <c r="AR31" s="151" t="str">
        <f>AN31</f>
        <v>Orang</v>
      </c>
      <c r="AS31" s="136">
        <f>AT31/192060000*100</f>
        <v>7.3003228157867337</v>
      </c>
      <c r="AT31" s="161">
        <v>14021000</v>
      </c>
      <c r="AU31" s="150">
        <v>0</v>
      </c>
      <c r="AV31" s="151" t="str">
        <f>AR31</f>
        <v>Orang</v>
      </c>
      <c r="AW31" s="136">
        <f>AX31/192060000*100</f>
        <v>7.5091117359158588</v>
      </c>
      <c r="AX31" s="161">
        <v>14422000</v>
      </c>
      <c r="AY31" s="150">
        <v>0</v>
      </c>
      <c r="AZ31" s="151" t="str">
        <f>AV31</f>
        <v>Orang</v>
      </c>
      <c r="BA31" s="135">
        <f>BB31/192060000*100</f>
        <v>0</v>
      </c>
      <c r="BB31" s="161">
        <v>0</v>
      </c>
      <c r="BC31" s="88"/>
      <c r="BD31" s="88"/>
      <c r="BE31" s="207"/>
      <c r="BF31" s="208"/>
      <c r="BG31" s="208"/>
      <c r="BH31" s="207"/>
      <c r="BI31" s="202"/>
      <c r="BJ31" s="208"/>
      <c r="BK31" s="208"/>
    </row>
    <row r="32" spans="1:63" s="83" customFormat="1" ht="30" x14ac:dyDescent="0.25">
      <c r="A32" s="103">
        <v>2</v>
      </c>
      <c r="B32" s="95" t="s">
        <v>463</v>
      </c>
      <c r="C32" s="113">
        <v>12</v>
      </c>
      <c r="D32" s="195" t="s">
        <v>529</v>
      </c>
      <c r="E32" s="112">
        <v>100</v>
      </c>
      <c r="F32" s="93">
        <v>143680000</v>
      </c>
      <c r="G32" s="113">
        <v>0</v>
      </c>
      <c r="H32" s="195" t="str">
        <f>D32</f>
        <v>Kab/ Kota</v>
      </c>
      <c r="I32" s="129">
        <f>J32/143680000*100</f>
        <v>0</v>
      </c>
      <c r="J32" s="133">
        <v>0</v>
      </c>
      <c r="K32" s="113">
        <v>0</v>
      </c>
      <c r="L32" s="195" t="str">
        <f>H32</f>
        <v>Kab/ Kota</v>
      </c>
      <c r="M32" s="129">
        <f>N32/143680000*100</f>
        <v>0</v>
      </c>
      <c r="N32" s="133">
        <v>0</v>
      </c>
      <c r="O32" s="113">
        <v>0</v>
      </c>
      <c r="P32" s="195" t="str">
        <f>L32</f>
        <v>Kab/ Kota</v>
      </c>
      <c r="Q32" s="129">
        <f>R32/143680000*100</f>
        <v>0.66810968819599104</v>
      </c>
      <c r="R32" s="132">
        <v>959940</v>
      </c>
      <c r="S32" s="113">
        <v>0</v>
      </c>
      <c r="T32" s="195" t="str">
        <f>P32</f>
        <v>Kab/ Kota</v>
      </c>
      <c r="U32" s="129">
        <f>V32/143680000*100</f>
        <v>2.128361636971047</v>
      </c>
      <c r="V32" s="96">
        <v>3058030</v>
      </c>
      <c r="W32" s="113">
        <v>0</v>
      </c>
      <c r="X32" s="195" t="str">
        <f>T32</f>
        <v>Kab/ Kota</v>
      </c>
      <c r="Y32" s="129">
        <f>Z32/143680000*100</f>
        <v>0</v>
      </c>
      <c r="Z32" s="96">
        <v>0</v>
      </c>
      <c r="AA32" s="113">
        <v>0</v>
      </c>
      <c r="AB32" s="195" t="str">
        <f>X32</f>
        <v>Kab/ Kota</v>
      </c>
      <c r="AC32" s="129">
        <f>AD32/143680000*100</f>
        <v>0</v>
      </c>
      <c r="AD32" s="96">
        <v>0</v>
      </c>
      <c r="AE32" s="113">
        <v>0</v>
      </c>
      <c r="AF32" s="195" t="str">
        <f>AB32</f>
        <v>Kab/ Kota</v>
      </c>
      <c r="AG32" s="129">
        <f>AH32/143680000*100</f>
        <v>9.0847717149220492E-2</v>
      </c>
      <c r="AH32" s="96">
        <v>130530</v>
      </c>
      <c r="AI32" s="113">
        <v>7</v>
      </c>
      <c r="AJ32" s="195" t="str">
        <f>AF32</f>
        <v>Kab/ Kota</v>
      </c>
      <c r="AK32" s="129">
        <f>AL32/143680000*100</f>
        <v>59.722995545657021</v>
      </c>
      <c r="AL32" s="96">
        <v>85810000</v>
      </c>
      <c r="AM32" s="113">
        <v>5</v>
      </c>
      <c r="AN32" s="195" t="str">
        <f>AJ32</f>
        <v>Kab/ Kota</v>
      </c>
      <c r="AO32" s="129">
        <f>AP32/143680000*100</f>
        <v>37.389685412026722</v>
      </c>
      <c r="AP32" s="96">
        <v>53721500</v>
      </c>
      <c r="AQ32" s="113">
        <v>0</v>
      </c>
      <c r="AR32" s="195" t="str">
        <f>AN32</f>
        <v>Kab/ Kota</v>
      </c>
      <c r="AS32" s="129">
        <f>AT32/143680000*100</f>
        <v>0</v>
      </c>
      <c r="AT32" s="96">
        <v>0</v>
      </c>
      <c r="AU32" s="113">
        <v>0</v>
      </c>
      <c r="AV32" s="195" t="str">
        <f>AR32</f>
        <v>Kab/ Kota</v>
      </c>
      <c r="AW32" s="129">
        <f>AX32/143680000*100</f>
        <v>0</v>
      </c>
      <c r="AX32" s="96">
        <v>0</v>
      </c>
      <c r="AY32" s="113">
        <v>0</v>
      </c>
      <c r="AZ32" s="195" t="str">
        <f>AV32</f>
        <v>Kab/ Kota</v>
      </c>
      <c r="BA32" s="129">
        <f>BB32/143680000*100</f>
        <v>0</v>
      </c>
      <c r="BB32" s="96">
        <v>0</v>
      </c>
      <c r="BC32" s="88"/>
      <c r="BD32" s="88"/>
      <c r="BE32" s="207"/>
      <c r="BF32" s="208"/>
      <c r="BG32" s="208"/>
      <c r="BH32" s="207"/>
      <c r="BI32" s="202"/>
      <c r="BJ32" s="208"/>
      <c r="BK32" s="208"/>
    </row>
    <row r="33" spans="1:63" s="83" customFormat="1" ht="30" x14ac:dyDescent="0.25">
      <c r="A33" s="103">
        <v>3</v>
      </c>
      <c r="B33" s="95" t="s">
        <v>465</v>
      </c>
      <c r="C33" s="113">
        <v>1</v>
      </c>
      <c r="D33" s="195" t="s">
        <v>529</v>
      </c>
      <c r="E33" s="112">
        <v>100</v>
      </c>
      <c r="F33" s="93">
        <v>95349764</v>
      </c>
      <c r="G33" s="113">
        <v>1</v>
      </c>
      <c r="H33" s="195" t="str">
        <f t="shared" ref="H33:H37" si="36">D33</f>
        <v>Kab/ Kota</v>
      </c>
      <c r="I33" s="121">
        <f>J33/95349764*100</f>
        <v>100</v>
      </c>
      <c r="J33" s="132">
        <v>95349764</v>
      </c>
      <c r="K33" s="113">
        <v>0</v>
      </c>
      <c r="L33" s="195" t="str">
        <f t="shared" ref="L33:L37" si="37">H33</f>
        <v>Kab/ Kota</v>
      </c>
      <c r="M33" s="121">
        <f>N33/95349764*100</f>
        <v>0</v>
      </c>
      <c r="N33" s="133">
        <v>0</v>
      </c>
      <c r="O33" s="113">
        <v>0</v>
      </c>
      <c r="P33" s="195" t="str">
        <f t="shared" ref="P33:P37" si="38">L33</f>
        <v>Kab/ Kota</v>
      </c>
      <c r="Q33" s="121">
        <f>R33/95349764*100</f>
        <v>0</v>
      </c>
      <c r="R33" s="133">
        <v>0</v>
      </c>
      <c r="S33" s="113">
        <v>0</v>
      </c>
      <c r="T33" s="195" t="str">
        <f t="shared" ref="T33:T37" si="39">P33</f>
        <v>Kab/ Kota</v>
      </c>
      <c r="U33" s="121">
        <f>V33/95349764*100</f>
        <v>0</v>
      </c>
      <c r="V33" s="96">
        <v>0</v>
      </c>
      <c r="W33" s="113">
        <v>0</v>
      </c>
      <c r="X33" s="195" t="str">
        <f t="shared" ref="X33:X37" si="40">T33</f>
        <v>Kab/ Kota</v>
      </c>
      <c r="Y33" s="121">
        <f>Z33/95349764*100</f>
        <v>0</v>
      </c>
      <c r="Z33" s="96">
        <v>0</v>
      </c>
      <c r="AA33" s="113">
        <v>0</v>
      </c>
      <c r="AB33" s="195" t="str">
        <f t="shared" ref="AB33:AB37" si="41">X33</f>
        <v>Kab/ Kota</v>
      </c>
      <c r="AC33" s="121">
        <f>AD33/95349764*100</f>
        <v>0</v>
      </c>
      <c r="AD33" s="96">
        <v>0</v>
      </c>
      <c r="AE33" s="113">
        <v>0</v>
      </c>
      <c r="AF33" s="195" t="str">
        <f t="shared" ref="AF33:AF37" si="42">AB33</f>
        <v>Kab/ Kota</v>
      </c>
      <c r="AG33" s="121">
        <f>AH33/95349764*100</f>
        <v>0</v>
      </c>
      <c r="AH33" s="96">
        <v>0</v>
      </c>
      <c r="AI33" s="113">
        <v>0</v>
      </c>
      <c r="AJ33" s="195" t="str">
        <f t="shared" ref="AJ33:AJ37" si="43">AF33</f>
        <v>Kab/ Kota</v>
      </c>
      <c r="AK33" s="121">
        <f>AL33/95349764*100</f>
        <v>0</v>
      </c>
      <c r="AL33" s="96">
        <v>0</v>
      </c>
      <c r="AM33" s="113">
        <v>0</v>
      </c>
      <c r="AN33" s="195" t="str">
        <f t="shared" ref="AN33:AN37" si="44">AJ33</f>
        <v>Kab/ Kota</v>
      </c>
      <c r="AO33" s="121">
        <f>AP33/95349764*100</f>
        <v>0</v>
      </c>
      <c r="AP33" s="96">
        <v>0</v>
      </c>
      <c r="AQ33" s="113">
        <v>0</v>
      </c>
      <c r="AR33" s="195" t="str">
        <f t="shared" ref="AR33:AR37" si="45">AN33</f>
        <v>Kab/ Kota</v>
      </c>
      <c r="AS33" s="121">
        <f>AT33/95349764*100</f>
        <v>0</v>
      </c>
      <c r="AT33" s="96">
        <v>0</v>
      </c>
      <c r="AU33" s="113">
        <v>0</v>
      </c>
      <c r="AV33" s="195" t="str">
        <f t="shared" ref="AV33:AV37" si="46">AR33</f>
        <v>Kab/ Kota</v>
      </c>
      <c r="AW33" s="121">
        <f>AX33/95349764*100</f>
        <v>0</v>
      </c>
      <c r="AX33" s="96">
        <v>0</v>
      </c>
      <c r="AY33" s="113">
        <v>0</v>
      </c>
      <c r="AZ33" s="195" t="str">
        <f t="shared" ref="AZ33:AZ37" si="47">AV33</f>
        <v>Kab/ Kota</v>
      </c>
      <c r="BA33" s="121">
        <f>BB33/95349764*100</f>
        <v>0</v>
      </c>
      <c r="BB33" s="96">
        <v>0</v>
      </c>
      <c r="BC33" s="88"/>
      <c r="BD33" s="88"/>
      <c r="BE33" s="207"/>
      <c r="BF33" s="208"/>
      <c r="BG33" s="208"/>
      <c r="BH33" s="207"/>
      <c r="BI33" s="202"/>
      <c r="BJ33" s="208"/>
      <c r="BK33" s="208"/>
    </row>
    <row r="34" spans="1:63" s="83" customFormat="1" ht="30" x14ac:dyDescent="0.25">
      <c r="A34" s="103">
        <v>4</v>
      </c>
      <c r="B34" s="95" t="s">
        <v>467</v>
      </c>
      <c r="C34" s="113">
        <v>91</v>
      </c>
      <c r="D34" s="114" t="s">
        <v>530</v>
      </c>
      <c r="E34" s="112">
        <v>100</v>
      </c>
      <c r="F34" s="93">
        <v>180000000</v>
      </c>
      <c r="G34" s="113">
        <v>0</v>
      </c>
      <c r="H34" s="195" t="str">
        <f t="shared" si="36"/>
        <v>%</v>
      </c>
      <c r="I34" s="129">
        <f>J34/180000000*100</f>
        <v>4.8412222222222221</v>
      </c>
      <c r="J34" s="132">
        <v>8714200</v>
      </c>
      <c r="K34" s="113">
        <v>0</v>
      </c>
      <c r="L34" s="195" t="str">
        <f t="shared" si="37"/>
        <v>%</v>
      </c>
      <c r="M34" s="129">
        <f>N34/180000000*100</f>
        <v>33.678000000000004</v>
      </c>
      <c r="N34" s="132">
        <v>60620400</v>
      </c>
      <c r="O34" s="113">
        <v>0</v>
      </c>
      <c r="P34" s="195" t="str">
        <f t="shared" si="38"/>
        <v>%</v>
      </c>
      <c r="Q34" s="129">
        <f>R34/180000000*100</f>
        <v>28.124111111111112</v>
      </c>
      <c r="R34" s="132">
        <v>50623400</v>
      </c>
      <c r="S34" s="113">
        <v>0</v>
      </c>
      <c r="T34" s="195" t="str">
        <f t="shared" si="39"/>
        <v>%</v>
      </c>
      <c r="U34" s="129">
        <f>V34/180000000*100</f>
        <v>0</v>
      </c>
      <c r="V34" s="96">
        <v>0</v>
      </c>
      <c r="W34" s="113">
        <v>0</v>
      </c>
      <c r="X34" s="195" t="str">
        <f t="shared" si="40"/>
        <v>%</v>
      </c>
      <c r="Y34" s="129">
        <f>Z34/180000000*100</f>
        <v>0</v>
      </c>
      <c r="Z34" s="96">
        <v>0</v>
      </c>
      <c r="AA34" s="113">
        <v>0</v>
      </c>
      <c r="AB34" s="195" t="str">
        <f t="shared" si="41"/>
        <v>%</v>
      </c>
      <c r="AC34" s="129">
        <f>AD34/180000000*100</f>
        <v>0</v>
      </c>
      <c r="AD34" s="96">
        <v>0</v>
      </c>
      <c r="AE34" s="113">
        <v>91</v>
      </c>
      <c r="AF34" s="195" t="str">
        <f t="shared" si="42"/>
        <v>%</v>
      </c>
      <c r="AG34" s="129">
        <f>AH34/180000000*100</f>
        <v>33.078888888888891</v>
      </c>
      <c r="AH34" s="96">
        <v>59542000</v>
      </c>
      <c r="AI34" s="113">
        <v>0</v>
      </c>
      <c r="AJ34" s="195" t="str">
        <f t="shared" si="43"/>
        <v>%</v>
      </c>
      <c r="AK34" s="129">
        <f>AL34/180000000*100</f>
        <v>0.1388888888888889</v>
      </c>
      <c r="AL34" s="96">
        <v>250000</v>
      </c>
      <c r="AM34" s="113">
        <v>0</v>
      </c>
      <c r="AN34" s="195" t="str">
        <f t="shared" si="44"/>
        <v>%</v>
      </c>
      <c r="AO34" s="129">
        <f>AP34/180000000*100</f>
        <v>0</v>
      </c>
      <c r="AP34" s="96">
        <v>0</v>
      </c>
      <c r="AQ34" s="113">
        <v>0</v>
      </c>
      <c r="AR34" s="195" t="str">
        <f t="shared" si="45"/>
        <v>%</v>
      </c>
      <c r="AS34" s="129">
        <f>AT34/180000000*100</f>
        <v>0.1388888888888889</v>
      </c>
      <c r="AT34" s="96">
        <v>250000</v>
      </c>
      <c r="AU34" s="113">
        <v>0</v>
      </c>
      <c r="AV34" s="195" t="str">
        <f t="shared" si="46"/>
        <v>%</v>
      </c>
      <c r="AW34" s="129">
        <f>AX34/180000000*100</f>
        <v>0</v>
      </c>
      <c r="AX34" s="96">
        <v>0</v>
      </c>
      <c r="AY34" s="113">
        <v>0</v>
      </c>
      <c r="AZ34" s="195" t="str">
        <f t="shared" si="47"/>
        <v>%</v>
      </c>
      <c r="BA34" s="129">
        <f>BB34/180000000*100</f>
        <v>0</v>
      </c>
      <c r="BB34" s="96">
        <v>0</v>
      </c>
      <c r="BC34" s="88"/>
      <c r="BD34" s="88"/>
      <c r="BE34" s="207"/>
      <c r="BF34" s="208"/>
      <c r="BG34" s="208"/>
      <c r="BH34" s="207"/>
      <c r="BI34" s="202"/>
      <c r="BJ34" s="208"/>
      <c r="BK34" s="208"/>
    </row>
    <row r="35" spans="1:63" s="83" customFormat="1" ht="60" x14ac:dyDescent="0.25">
      <c r="A35" s="103">
        <v>5</v>
      </c>
      <c r="B35" s="95" t="s">
        <v>469</v>
      </c>
      <c r="C35" s="113">
        <v>30</v>
      </c>
      <c r="D35" s="114" t="s">
        <v>527</v>
      </c>
      <c r="E35" s="112">
        <v>100</v>
      </c>
      <c r="F35" s="93">
        <v>104499000</v>
      </c>
      <c r="G35" s="113">
        <v>0</v>
      </c>
      <c r="H35" s="195" t="str">
        <f t="shared" si="36"/>
        <v>Orang</v>
      </c>
      <c r="I35" s="129">
        <f>J35/104499000*100</f>
        <v>3.2536196518626972</v>
      </c>
      <c r="J35" s="132">
        <v>3400000</v>
      </c>
      <c r="K35" s="113">
        <v>0</v>
      </c>
      <c r="L35" s="195" t="str">
        <f t="shared" si="37"/>
        <v>Orang</v>
      </c>
      <c r="M35" s="129">
        <f>N35/104499000*100</f>
        <v>3.2536196518626972</v>
      </c>
      <c r="N35" s="132">
        <v>3400000</v>
      </c>
      <c r="O35" s="113">
        <v>0</v>
      </c>
      <c r="P35" s="195" t="str">
        <f t="shared" si="38"/>
        <v>Orang</v>
      </c>
      <c r="Q35" s="129">
        <f>R35/104499000*100</f>
        <v>3.2536196518626972</v>
      </c>
      <c r="R35" s="132">
        <v>3400000</v>
      </c>
      <c r="S35" s="113">
        <v>0</v>
      </c>
      <c r="T35" s="195" t="str">
        <f t="shared" si="39"/>
        <v>Orang</v>
      </c>
      <c r="U35" s="129">
        <f>V35/104499000*100</f>
        <v>3.2536196518626972</v>
      </c>
      <c r="V35" s="96">
        <v>3400000</v>
      </c>
      <c r="W35" s="113">
        <v>0</v>
      </c>
      <c r="X35" s="195" t="str">
        <f t="shared" si="40"/>
        <v>Orang</v>
      </c>
      <c r="Y35" s="129">
        <f>Z35/104499000*100</f>
        <v>3.2536196518626972</v>
      </c>
      <c r="Z35" s="96">
        <v>3400000</v>
      </c>
      <c r="AA35" s="113">
        <v>30</v>
      </c>
      <c r="AB35" s="195" t="str">
        <f t="shared" si="41"/>
        <v>Orang</v>
      </c>
      <c r="AC35" s="129">
        <f>AD35/104499000*100</f>
        <v>47.47413850850247</v>
      </c>
      <c r="AD35" s="96">
        <v>49610000</v>
      </c>
      <c r="AE35" s="113">
        <v>0</v>
      </c>
      <c r="AF35" s="195" t="str">
        <f t="shared" si="42"/>
        <v>Orang</v>
      </c>
      <c r="AG35" s="129">
        <f>AH35/104499000*100</f>
        <v>3.2536196518626972</v>
      </c>
      <c r="AH35" s="96">
        <v>3400000</v>
      </c>
      <c r="AI35" s="113">
        <v>0</v>
      </c>
      <c r="AJ35" s="195" t="str">
        <f t="shared" si="43"/>
        <v>Orang</v>
      </c>
      <c r="AK35" s="129">
        <f>AL35/104499000*100</f>
        <v>3.2536196518626972</v>
      </c>
      <c r="AL35" s="96">
        <v>3400000</v>
      </c>
      <c r="AM35" s="113">
        <v>0</v>
      </c>
      <c r="AN35" s="195" t="str">
        <f t="shared" si="44"/>
        <v>Orang</v>
      </c>
      <c r="AO35" s="129">
        <f>AP35/104499000*100</f>
        <v>3.2536196518626972</v>
      </c>
      <c r="AP35" s="96">
        <v>3400000</v>
      </c>
      <c r="AQ35" s="113">
        <v>0</v>
      </c>
      <c r="AR35" s="195" t="str">
        <f t="shared" si="45"/>
        <v>Orang</v>
      </c>
      <c r="AS35" s="129">
        <f>AT35/104499000*100</f>
        <v>3.2536196518626972</v>
      </c>
      <c r="AT35" s="96">
        <v>3400000</v>
      </c>
      <c r="AU35" s="113">
        <v>0</v>
      </c>
      <c r="AV35" s="195" t="str">
        <f t="shared" si="46"/>
        <v>Orang</v>
      </c>
      <c r="AW35" s="129">
        <f>AX35/104499000*100</f>
        <v>19.989664972870553</v>
      </c>
      <c r="AX35" s="96">
        <v>20889000</v>
      </c>
      <c r="AY35" s="113">
        <v>0</v>
      </c>
      <c r="AZ35" s="195" t="str">
        <f t="shared" si="47"/>
        <v>Orang</v>
      </c>
      <c r="BA35" s="129">
        <f>BB35/104499000*100</f>
        <v>3.2536196518626972</v>
      </c>
      <c r="BB35" s="96">
        <v>3400000</v>
      </c>
      <c r="BC35" s="88"/>
      <c r="BD35" s="88"/>
      <c r="BE35" s="207"/>
      <c r="BF35" s="208"/>
      <c r="BG35" s="208"/>
      <c r="BH35" s="207"/>
      <c r="BI35" s="202"/>
      <c r="BJ35" s="208"/>
      <c r="BK35" s="208"/>
    </row>
    <row r="36" spans="1:63" s="83" customFormat="1" ht="90" x14ac:dyDescent="0.25">
      <c r="A36" s="103">
        <v>6</v>
      </c>
      <c r="B36" s="95" t="s">
        <v>473</v>
      </c>
      <c r="C36" s="113">
        <v>60</v>
      </c>
      <c r="D36" s="114" t="s">
        <v>527</v>
      </c>
      <c r="E36" s="112">
        <v>100</v>
      </c>
      <c r="F36" s="93">
        <v>48738000</v>
      </c>
      <c r="G36" s="113">
        <v>0</v>
      </c>
      <c r="H36" s="195" t="str">
        <f t="shared" si="36"/>
        <v>Orang</v>
      </c>
      <c r="I36" s="129">
        <f>J36/48738000*100</f>
        <v>0</v>
      </c>
      <c r="J36" s="133">
        <v>0</v>
      </c>
      <c r="K36" s="113">
        <v>0</v>
      </c>
      <c r="L36" s="195" t="str">
        <f t="shared" si="37"/>
        <v>Orang</v>
      </c>
      <c r="M36" s="129">
        <f>N36/48738000*100</f>
        <v>0</v>
      </c>
      <c r="N36" s="133">
        <v>0</v>
      </c>
      <c r="O36" s="113">
        <v>0</v>
      </c>
      <c r="P36" s="195" t="str">
        <f t="shared" si="38"/>
        <v>Orang</v>
      </c>
      <c r="Q36" s="129">
        <f>R36/48738000*100</f>
        <v>0</v>
      </c>
      <c r="R36" s="133">
        <v>0</v>
      </c>
      <c r="S36" s="113">
        <v>0</v>
      </c>
      <c r="T36" s="195" t="str">
        <f t="shared" si="39"/>
        <v>Orang</v>
      </c>
      <c r="U36" s="129">
        <f>V36/48738000*100</f>
        <v>0</v>
      </c>
      <c r="V36" s="96">
        <v>0</v>
      </c>
      <c r="W36" s="113">
        <v>0</v>
      </c>
      <c r="X36" s="195" t="str">
        <f t="shared" si="40"/>
        <v>Orang</v>
      </c>
      <c r="Y36" s="129">
        <f>Z36/48738000*100</f>
        <v>0</v>
      </c>
      <c r="Z36" s="96">
        <v>0</v>
      </c>
      <c r="AA36" s="113">
        <v>30</v>
      </c>
      <c r="AB36" s="195" t="str">
        <f t="shared" si="41"/>
        <v>Orang</v>
      </c>
      <c r="AC36" s="129">
        <f>AD36/48738000*100</f>
        <v>49.470638926504982</v>
      </c>
      <c r="AD36" s="96">
        <v>24111000</v>
      </c>
      <c r="AE36" s="113">
        <v>30</v>
      </c>
      <c r="AF36" s="195" t="str">
        <f t="shared" si="42"/>
        <v>Orang</v>
      </c>
      <c r="AG36" s="129">
        <f>AH36/48738000*100</f>
        <v>50.529361073495018</v>
      </c>
      <c r="AH36" s="96">
        <v>24627000</v>
      </c>
      <c r="AI36" s="113">
        <v>0</v>
      </c>
      <c r="AJ36" s="195" t="str">
        <f t="shared" si="43"/>
        <v>Orang</v>
      </c>
      <c r="AK36" s="129">
        <f>AL36/48738000*100</f>
        <v>0</v>
      </c>
      <c r="AL36" s="96">
        <v>0</v>
      </c>
      <c r="AM36" s="113">
        <v>0</v>
      </c>
      <c r="AN36" s="195" t="str">
        <f t="shared" si="44"/>
        <v>Orang</v>
      </c>
      <c r="AO36" s="129">
        <f>AP36/48738000*100</f>
        <v>0</v>
      </c>
      <c r="AP36" s="96">
        <v>0</v>
      </c>
      <c r="AQ36" s="113">
        <v>0</v>
      </c>
      <c r="AR36" s="195" t="str">
        <f t="shared" si="45"/>
        <v>Orang</v>
      </c>
      <c r="AS36" s="129">
        <f>AT36/48738000*100</f>
        <v>0</v>
      </c>
      <c r="AT36" s="96">
        <v>0</v>
      </c>
      <c r="AU36" s="113">
        <v>0</v>
      </c>
      <c r="AV36" s="195" t="str">
        <f t="shared" si="46"/>
        <v>Orang</v>
      </c>
      <c r="AW36" s="129">
        <f>AX36/48738000*100</f>
        <v>0</v>
      </c>
      <c r="AX36" s="96">
        <v>0</v>
      </c>
      <c r="AY36" s="113">
        <v>0</v>
      </c>
      <c r="AZ36" s="195" t="str">
        <f t="shared" si="47"/>
        <v>Orang</v>
      </c>
      <c r="BA36" s="121">
        <f t="shared" ref="BA36" si="48">AY36/C36*100</f>
        <v>0</v>
      </c>
      <c r="BB36" s="96">
        <v>0</v>
      </c>
      <c r="BC36" s="88"/>
      <c r="BD36" s="88"/>
      <c r="BE36" s="207"/>
      <c r="BF36" s="208"/>
      <c r="BG36" s="208"/>
      <c r="BH36" s="207"/>
      <c r="BI36" s="202"/>
      <c r="BJ36" s="208"/>
      <c r="BK36" s="208"/>
    </row>
    <row r="37" spans="1:63" s="83" customFormat="1" ht="75" x14ac:dyDescent="0.25">
      <c r="A37" s="103">
        <v>7</v>
      </c>
      <c r="B37" s="95" t="s">
        <v>472</v>
      </c>
      <c r="C37" s="113">
        <v>1</v>
      </c>
      <c r="D37" s="114" t="s">
        <v>528</v>
      </c>
      <c r="E37" s="112">
        <v>100</v>
      </c>
      <c r="F37" s="93">
        <v>153704000</v>
      </c>
      <c r="G37" s="113">
        <v>0</v>
      </c>
      <c r="H37" s="195" t="str">
        <f t="shared" si="36"/>
        <v>Keg</v>
      </c>
      <c r="I37" s="129">
        <f>J37/153704000*100</f>
        <v>0</v>
      </c>
      <c r="J37" s="96">
        <v>0</v>
      </c>
      <c r="K37" s="113">
        <v>1</v>
      </c>
      <c r="L37" s="195" t="str">
        <f t="shared" si="37"/>
        <v>Keg</v>
      </c>
      <c r="M37" s="129">
        <f>N37/153704000*100</f>
        <v>34.891739967730182</v>
      </c>
      <c r="N37" s="96">
        <v>53630000</v>
      </c>
      <c r="O37" s="113">
        <v>0</v>
      </c>
      <c r="P37" s="195" t="str">
        <f t="shared" si="38"/>
        <v>Keg</v>
      </c>
      <c r="Q37" s="129">
        <f>R37/153704000*100</f>
        <v>10.307474106074013</v>
      </c>
      <c r="R37" s="96">
        <v>15843000</v>
      </c>
      <c r="S37" s="113">
        <v>0</v>
      </c>
      <c r="T37" s="195" t="str">
        <f t="shared" si="39"/>
        <v>Keg</v>
      </c>
      <c r="U37" s="129">
        <f>V37/153704000*100</f>
        <v>0</v>
      </c>
      <c r="V37" s="96">
        <v>0</v>
      </c>
      <c r="W37" s="113">
        <v>0</v>
      </c>
      <c r="X37" s="195" t="str">
        <f t="shared" si="40"/>
        <v>Keg</v>
      </c>
      <c r="Y37" s="129">
        <f>Z37/153704000*100</f>
        <v>9.9554988809660134</v>
      </c>
      <c r="Z37" s="96">
        <v>15302000</v>
      </c>
      <c r="AA37" s="113">
        <v>0</v>
      </c>
      <c r="AB37" s="195" t="str">
        <f t="shared" si="41"/>
        <v>Keg</v>
      </c>
      <c r="AC37" s="129">
        <f>AD37/153704000*100</f>
        <v>17.038593660542343</v>
      </c>
      <c r="AD37" s="96">
        <v>26189000</v>
      </c>
      <c r="AE37" s="113">
        <v>0</v>
      </c>
      <c r="AF37" s="195" t="str">
        <f t="shared" si="42"/>
        <v>Keg</v>
      </c>
      <c r="AG37" s="129">
        <f>AH37/153704000*100</f>
        <v>0</v>
      </c>
      <c r="AH37" s="96">
        <v>0</v>
      </c>
      <c r="AI37" s="113">
        <v>0</v>
      </c>
      <c r="AJ37" s="195" t="str">
        <f t="shared" si="43"/>
        <v>Keg</v>
      </c>
      <c r="AK37" s="129">
        <f>AL37/153704000*100</f>
        <v>0</v>
      </c>
      <c r="AL37" s="96">
        <v>0</v>
      </c>
      <c r="AM37" s="113">
        <v>0</v>
      </c>
      <c r="AN37" s="195" t="str">
        <f t="shared" si="44"/>
        <v>Keg</v>
      </c>
      <c r="AO37" s="129">
        <f>AP37/153704000*100</f>
        <v>27.806693384687453</v>
      </c>
      <c r="AP37" s="96">
        <v>42740000</v>
      </c>
      <c r="AQ37" s="113">
        <v>0</v>
      </c>
      <c r="AR37" s="195" t="str">
        <f t="shared" si="45"/>
        <v>Keg</v>
      </c>
      <c r="AS37" s="129">
        <f>AT37/153704000*100</f>
        <v>0</v>
      </c>
      <c r="AT37" s="96">
        <v>0</v>
      </c>
      <c r="AU37" s="113">
        <v>0</v>
      </c>
      <c r="AV37" s="195" t="str">
        <f t="shared" si="46"/>
        <v>Keg</v>
      </c>
      <c r="AW37" s="129">
        <f>AX37/153704000*100</f>
        <v>0</v>
      </c>
      <c r="AX37" s="96">
        <v>0</v>
      </c>
      <c r="AY37" s="113">
        <v>0</v>
      </c>
      <c r="AZ37" s="195" t="str">
        <f t="shared" si="47"/>
        <v>Keg</v>
      </c>
      <c r="BA37" s="129">
        <f>BB37/153704000*100</f>
        <v>0</v>
      </c>
      <c r="BB37" s="96">
        <v>0</v>
      </c>
      <c r="BC37" s="88"/>
      <c r="BD37" s="88"/>
      <c r="BE37" s="207"/>
      <c r="BF37" s="208"/>
      <c r="BG37" s="208"/>
      <c r="BH37" s="207"/>
      <c r="BI37" s="202"/>
      <c r="BJ37" s="208"/>
      <c r="BK37" s="208"/>
    </row>
    <row r="38" spans="1:63" s="83" customFormat="1" ht="15.75" thickBot="1" x14ac:dyDescent="0.3">
      <c r="A38" s="103"/>
      <c r="B38" s="95"/>
      <c r="C38" s="113"/>
      <c r="D38" s="114"/>
      <c r="E38" s="115"/>
      <c r="F38" s="156"/>
      <c r="G38" s="113"/>
      <c r="H38" s="114"/>
      <c r="I38" s="130"/>
      <c r="J38" s="96"/>
      <c r="K38" s="113"/>
      <c r="L38" s="114"/>
      <c r="M38" s="130"/>
      <c r="N38" s="96"/>
      <c r="O38" s="113"/>
      <c r="P38" s="114"/>
      <c r="Q38" s="130"/>
      <c r="R38" s="96"/>
      <c r="S38" s="113"/>
      <c r="T38" s="114"/>
      <c r="U38" s="130"/>
      <c r="V38" s="96"/>
      <c r="W38" s="113"/>
      <c r="X38" s="114"/>
      <c r="Y38" s="130"/>
      <c r="Z38" s="96"/>
      <c r="AA38" s="113"/>
      <c r="AB38" s="114"/>
      <c r="AC38" s="130"/>
      <c r="AD38" s="96"/>
      <c r="AE38" s="113"/>
      <c r="AF38" s="114"/>
      <c r="AG38" s="130"/>
      <c r="AH38" s="96"/>
      <c r="AI38" s="113"/>
      <c r="AJ38" s="114"/>
      <c r="AK38" s="130"/>
      <c r="AL38" s="96"/>
      <c r="AM38" s="113"/>
      <c r="AN38" s="114"/>
      <c r="AO38" s="130"/>
      <c r="AP38" s="96"/>
      <c r="AQ38" s="113"/>
      <c r="AR38" s="114"/>
      <c r="AS38" s="130"/>
      <c r="AT38" s="96"/>
      <c r="AU38" s="113"/>
      <c r="AV38" s="114"/>
      <c r="AW38" s="130"/>
      <c r="AX38" s="96"/>
      <c r="AY38" s="113"/>
      <c r="AZ38" s="114"/>
      <c r="BA38" s="122"/>
      <c r="BB38" s="96"/>
      <c r="BC38" s="88"/>
      <c r="BD38" s="88"/>
      <c r="BE38" s="207"/>
      <c r="BF38" s="208"/>
      <c r="BG38" s="208"/>
      <c r="BH38" s="207"/>
      <c r="BI38" s="202"/>
      <c r="BJ38" s="208"/>
      <c r="BK38" s="208"/>
    </row>
    <row r="39" spans="1:63" s="83" customFormat="1" ht="45.75" thickBot="1" x14ac:dyDescent="0.3">
      <c r="A39" s="141" t="s">
        <v>524</v>
      </c>
      <c r="B39" s="169" t="s">
        <v>475</v>
      </c>
      <c r="C39" s="153"/>
      <c r="D39" s="154">
        <f>SUM(E40:E48)/9</f>
        <v>100</v>
      </c>
      <c r="E39" s="155"/>
      <c r="F39" s="149">
        <f>SUM(F40:F48)</f>
        <v>6208785970</v>
      </c>
      <c r="G39" s="196">
        <f>SUM(I40:I48)/9</f>
        <v>21.613463388651432</v>
      </c>
      <c r="H39" s="159"/>
      <c r="I39" s="164"/>
      <c r="J39" s="149">
        <f>SUM(J40:J48)</f>
        <v>1947114500</v>
      </c>
      <c r="K39" s="196">
        <f>SUM(M40:M48)/9</f>
        <v>10.993915855483021</v>
      </c>
      <c r="L39" s="162"/>
      <c r="M39" s="164"/>
      <c r="N39" s="149">
        <f>SUM(N40:N48)</f>
        <v>377220000</v>
      </c>
      <c r="O39" s="196">
        <f>SUM(Q40:Q48)/9</f>
        <v>25.64740297062087</v>
      </c>
      <c r="P39" s="162"/>
      <c r="Q39" s="164"/>
      <c r="R39" s="149">
        <f>SUM(R40:R48)</f>
        <v>1124061470</v>
      </c>
      <c r="S39" s="196">
        <f>SUM(U40:U48)/9</f>
        <v>21.252926144566313</v>
      </c>
      <c r="T39" s="162"/>
      <c r="U39" s="164"/>
      <c r="V39" s="149">
        <f>SUM(V40:V48)</f>
        <v>1261337825</v>
      </c>
      <c r="W39" s="196">
        <f>SUM(Y40:Y48)/9</f>
        <v>16.4258851808538</v>
      </c>
      <c r="X39" s="162"/>
      <c r="Y39" s="164"/>
      <c r="Z39" s="149">
        <f>SUM(Z40:Z48)</f>
        <v>1009252175</v>
      </c>
      <c r="AA39" s="196">
        <f>SUM(AC40:AC48)/9</f>
        <v>0.81328129196491217</v>
      </c>
      <c r="AB39" s="162"/>
      <c r="AC39" s="164"/>
      <c r="AD39" s="149">
        <f>SUM(AD40:AD48)</f>
        <v>97960000</v>
      </c>
      <c r="AE39" s="196">
        <f>SUM(AG40:AG48)/9</f>
        <v>0.81328129196491217</v>
      </c>
      <c r="AF39" s="162"/>
      <c r="AG39" s="164"/>
      <c r="AH39" s="149">
        <f>SUM(AH40:AH48)</f>
        <v>97960000</v>
      </c>
      <c r="AI39" s="196">
        <f>SUM(AK40:AK48)/9</f>
        <v>0.81328129196491217</v>
      </c>
      <c r="AJ39" s="162"/>
      <c r="AK39" s="164"/>
      <c r="AL39" s="149">
        <f>SUM(AL40:AL48)</f>
        <v>97960000</v>
      </c>
      <c r="AM39" s="196">
        <f>SUM(AO40:AO48)/9</f>
        <v>0.81328129196491217</v>
      </c>
      <c r="AN39" s="162"/>
      <c r="AO39" s="164"/>
      <c r="AP39" s="149">
        <f>SUM(AP40:AP48)</f>
        <v>97960000</v>
      </c>
      <c r="AQ39" s="196">
        <f>SUM(AS40:AS48)/9</f>
        <v>0.81328129196491217</v>
      </c>
      <c r="AR39" s="162"/>
      <c r="AS39" s="164"/>
      <c r="AT39" s="149">
        <f>SUM(AT40:AT48)</f>
        <v>97960000</v>
      </c>
      <c r="AU39" s="196">
        <f>SUM(AW40:AW48)/9</f>
        <v>0</v>
      </c>
      <c r="AV39" s="162"/>
      <c r="AW39" s="164"/>
      <c r="AX39" s="149">
        <f>SUM(AX40:AX48)</f>
        <v>0</v>
      </c>
      <c r="AY39" s="196">
        <f>SUM(BA40:BA48)/9</f>
        <v>0</v>
      </c>
      <c r="AZ39" s="159"/>
      <c r="BA39" s="159"/>
      <c r="BB39" s="149">
        <f>SUM(BB40:BB48)</f>
        <v>0</v>
      </c>
      <c r="BD39" s="88"/>
      <c r="BE39" s="207"/>
      <c r="BF39" s="208"/>
      <c r="BG39" s="208"/>
      <c r="BH39" s="207"/>
      <c r="BI39" s="202"/>
      <c r="BJ39" s="208"/>
      <c r="BK39" s="208"/>
    </row>
    <row r="40" spans="1:63" s="83" customFormat="1" ht="45" x14ac:dyDescent="0.25">
      <c r="A40" s="103">
        <v>1</v>
      </c>
      <c r="B40" s="148" t="s">
        <v>477</v>
      </c>
      <c r="C40" s="150">
        <v>300</v>
      </c>
      <c r="D40" s="151" t="s">
        <v>527</v>
      </c>
      <c r="E40" s="152">
        <v>100</v>
      </c>
      <c r="F40" s="166">
        <v>500000000</v>
      </c>
      <c r="G40" s="150">
        <f>J40/500000000*300</f>
        <v>17.9544</v>
      </c>
      <c r="H40" s="151" t="str">
        <f>D40</f>
        <v>Orang</v>
      </c>
      <c r="I40" s="136">
        <f>J40/500000000*100</f>
        <v>5.9847999999999999</v>
      </c>
      <c r="J40" s="163">
        <v>29924000</v>
      </c>
      <c r="K40" s="150">
        <f>N40/500000000*300</f>
        <v>0</v>
      </c>
      <c r="L40" s="151" t="str">
        <f>H40</f>
        <v>Orang</v>
      </c>
      <c r="M40" s="136">
        <f>N40/500000000*100</f>
        <v>0</v>
      </c>
      <c r="N40" s="167">
        <v>0</v>
      </c>
      <c r="O40" s="150">
        <f>R40/500000000*300</f>
        <v>0</v>
      </c>
      <c r="P40" s="151" t="str">
        <f>L40</f>
        <v>Orang</v>
      </c>
      <c r="Q40" s="136">
        <f>R40/500000000*100</f>
        <v>0</v>
      </c>
      <c r="R40" s="168">
        <v>0</v>
      </c>
      <c r="S40" s="150">
        <f>V40/500000000*300</f>
        <v>69.230294999999998</v>
      </c>
      <c r="T40" s="151" t="str">
        <f>P40</f>
        <v>Orang</v>
      </c>
      <c r="U40" s="136">
        <f>V40/500000000*100</f>
        <v>23.076764999999998</v>
      </c>
      <c r="V40" s="166">
        <v>115383825</v>
      </c>
      <c r="W40" s="150">
        <f>Z40/500000000*300</f>
        <v>212.815305</v>
      </c>
      <c r="X40" s="151" t="str">
        <f>T40</f>
        <v>Orang</v>
      </c>
      <c r="Y40" s="136">
        <f>Z40/500000000*100</f>
        <v>70.938434999999998</v>
      </c>
      <c r="Z40" s="163">
        <v>354692175</v>
      </c>
      <c r="AA40" s="150">
        <f>AD40/500000000*300</f>
        <v>0</v>
      </c>
      <c r="AB40" s="151" t="str">
        <f>X40</f>
        <v>Orang</v>
      </c>
      <c r="AC40" s="136">
        <f>AD40/500000000*100</f>
        <v>0</v>
      </c>
      <c r="AD40" s="161">
        <v>0</v>
      </c>
      <c r="AE40" s="150">
        <f>AH40/500000000*300</f>
        <v>0</v>
      </c>
      <c r="AF40" s="151" t="str">
        <f>AB40</f>
        <v>Orang</v>
      </c>
      <c r="AG40" s="136">
        <f>AH40/500000000*100</f>
        <v>0</v>
      </c>
      <c r="AH40" s="161">
        <v>0</v>
      </c>
      <c r="AI40" s="150">
        <f>AL40/500000000*300</f>
        <v>0</v>
      </c>
      <c r="AJ40" s="151" t="str">
        <f>AF40</f>
        <v>Orang</v>
      </c>
      <c r="AK40" s="136">
        <f>AL40/500000000*100</f>
        <v>0</v>
      </c>
      <c r="AL40" s="161">
        <v>0</v>
      </c>
      <c r="AM40" s="150">
        <f>AP40/500000000*300</f>
        <v>0</v>
      </c>
      <c r="AN40" s="151" t="str">
        <f>AJ40</f>
        <v>Orang</v>
      </c>
      <c r="AO40" s="136">
        <f>AP40/500000000*100</f>
        <v>0</v>
      </c>
      <c r="AP40" s="161">
        <v>0</v>
      </c>
      <c r="AQ40" s="150">
        <f>AT40/500000000*300</f>
        <v>0</v>
      </c>
      <c r="AR40" s="151" t="str">
        <f>AN40</f>
        <v>Orang</v>
      </c>
      <c r="AS40" s="136">
        <f>AT40/500000000*100</f>
        <v>0</v>
      </c>
      <c r="AT40" s="161">
        <v>0</v>
      </c>
      <c r="AU40" s="150">
        <f>AX40/500000000*300</f>
        <v>0</v>
      </c>
      <c r="AV40" s="151" t="str">
        <f>AR40</f>
        <v>Orang</v>
      </c>
      <c r="AW40" s="136">
        <f>AX40/500000000*100</f>
        <v>0</v>
      </c>
      <c r="AX40" s="161">
        <v>0</v>
      </c>
      <c r="AY40" s="150">
        <f>BB40/500000000*300</f>
        <v>0</v>
      </c>
      <c r="AZ40" s="151" t="str">
        <f>AV40</f>
        <v>Orang</v>
      </c>
      <c r="BA40" s="136">
        <f>BB40/500000000*100</f>
        <v>0</v>
      </c>
      <c r="BB40" s="161">
        <v>0</v>
      </c>
      <c r="BC40" s="88"/>
      <c r="BD40" s="88"/>
      <c r="BE40" s="207"/>
      <c r="BF40" s="208"/>
      <c r="BG40" s="208"/>
      <c r="BH40" s="207"/>
      <c r="BI40" s="202"/>
      <c r="BJ40" s="208"/>
      <c r="BK40" s="208"/>
    </row>
    <row r="41" spans="1:63" s="83" customFormat="1" ht="30" x14ac:dyDescent="0.25">
      <c r="A41" s="103">
        <v>2</v>
      </c>
      <c r="B41" s="95" t="s">
        <v>479</v>
      </c>
      <c r="C41" s="113">
        <v>420</v>
      </c>
      <c r="D41" s="114" t="s">
        <v>527</v>
      </c>
      <c r="E41" s="112">
        <v>100</v>
      </c>
      <c r="F41" s="124">
        <v>800000000</v>
      </c>
      <c r="G41" s="113">
        <v>0</v>
      </c>
      <c r="H41" s="114" t="str">
        <f>D41</f>
        <v>Orang</v>
      </c>
      <c r="I41" s="129">
        <f>J41/800000000*100</f>
        <v>6.8457500000000007</v>
      </c>
      <c r="J41" s="132">
        <v>54766000</v>
      </c>
      <c r="K41" s="113">
        <f>N41/800000000*420</f>
        <v>0</v>
      </c>
      <c r="L41" s="114" t="str">
        <f>H41</f>
        <v>Orang</v>
      </c>
      <c r="M41" s="129">
        <f>N41/800000000*100</f>
        <v>0</v>
      </c>
      <c r="N41" s="133">
        <v>0</v>
      </c>
      <c r="O41" s="113">
        <f>R41/800000000*420</f>
        <v>0</v>
      </c>
      <c r="P41" s="114" t="str">
        <f>L41</f>
        <v>Orang</v>
      </c>
      <c r="Q41" s="129">
        <f>R41/800000000*100</f>
        <v>0</v>
      </c>
      <c r="R41" s="197">
        <v>0</v>
      </c>
      <c r="S41" s="113">
        <v>0</v>
      </c>
      <c r="T41" s="114" t="str">
        <f>P41</f>
        <v>Orang</v>
      </c>
      <c r="U41" s="129">
        <f>V41/800000000*100</f>
        <v>23.579249999999998</v>
      </c>
      <c r="V41" s="198">
        <v>188634000</v>
      </c>
      <c r="W41" s="113">
        <v>420</v>
      </c>
      <c r="X41" s="114" t="str">
        <f>T41</f>
        <v>Orang</v>
      </c>
      <c r="Y41" s="129">
        <f>Z41/800000000*100</f>
        <v>69.575000000000003</v>
      </c>
      <c r="Z41" s="132">
        <v>556600000</v>
      </c>
      <c r="AA41" s="113">
        <f>AD41/800000000*420</f>
        <v>0</v>
      </c>
      <c r="AB41" s="114" t="str">
        <f>X41</f>
        <v>Orang</v>
      </c>
      <c r="AC41" s="129">
        <f>AD41/800000000*100</f>
        <v>0</v>
      </c>
      <c r="AD41" s="96">
        <v>0</v>
      </c>
      <c r="AE41" s="113">
        <f>AH41/800000000*420</f>
        <v>0</v>
      </c>
      <c r="AF41" s="114" t="str">
        <f>AB41</f>
        <v>Orang</v>
      </c>
      <c r="AG41" s="129">
        <f>AH41/800000000*100</f>
        <v>0</v>
      </c>
      <c r="AH41" s="96">
        <v>0</v>
      </c>
      <c r="AI41" s="113">
        <f>AL41/800000000*420</f>
        <v>0</v>
      </c>
      <c r="AJ41" s="114" t="str">
        <f>AF41</f>
        <v>Orang</v>
      </c>
      <c r="AK41" s="129">
        <f>AL41/800000000*100</f>
        <v>0</v>
      </c>
      <c r="AL41" s="96">
        <v>0</v>
      </c>
      <c r="AM41" s="113">
        <f>AP41/800000000*420</f>
        <v>0</v>
      </c>
      <c r="AN41" s="114" t="str">
        <f>AJ41</f>
        <v>Orang</v>
      </c>
      <c r="AO41" s="129">
        <f>AP41/800000000*100</f>
        <v>0</v>
      </c>
      <c r="AP41" s="96">
        <v>0</v>
      </c>
      <c r="AQ41" s="113">
        <f>AT41/800000000*420</f>
        <v>0</v>
      </c>
      <c r="AR41" s="114" t="str">
        <f>AN41</f>
        <v>Orang</v>
      </c>
      <c r="AS41" s="129">
        <f>AT41/800000000*100</f>
        <v>0</v>
      </c>
      <c r="AT41" s="96">
        <v>0</v>
      </c>
      <c r="AU41" s="113">
        <f>AX41/800000000*420</f>
        <v>0</v>
      </c>
      <c r="AV41" s="114" t="str">
        <f>AR41</f>
        <v>Orang</v>
      </c>
      <c r="AW41" s="129">
        <f>AX41/800000000*100</f>
        <v>0</v>
      </c>
      <c r="AX41" s="96">
        <v>0</v>
      </c>
      <c r="AY41" s="113">
        <f>BB41/800000000*420</f>
        <v>0</v>
      </c>
      <c r="AZ41" s="114" t="str">
        <f>AV41</f>
        <v>Orang</v>
      </c>
      <c r="BA41" s="122"/>
      <c r="BB41" s="96">
        <v>0</v>
      </c>
      <c r="BC41" s="88"/>
      <c r="BD41" s="88"/>
      <c r="BE41" s="207"/>
      <c r="BF41" s="208"/>
      <c r="BG41" s="208"/>
      <c r="BH41" s="207"/>
      <c r="BI41" s="202"/>
      <c r="BJ41" s="208"/>
      <c r="BK41" s="208"/>
    </row>
    <row r="42" spans="1:63" s="83" customFormat="1" ht="45" x14ac:dyDescent="0.25">
      <c r="A42" s="103">
        <v>3</v>
      </c>
      <c r="B42" s="95" t="s">
        <v>481</v>
      </c>
      <c r="C42" s="113">
        <v>1</v>
      </c>
      <c r="D42" s="114" t="s">
        <v>531</v>
      </c>
      <c r="E42" s="112">
        <v>100</v>
      </c>
      <c r="F42" s="124">
        <v>114239000</v>
      </c>
      <c r="G42" s="113">
        <v>0</v>
      </c>
      <c r="H42" s="114" t="str">
        <f t="shared" ref="H42:H48" si="49">D42</f>
        <v>Dok</v>
      </c>
      <c r="I42" s="129">
        <f>J42/114239000*100</f>
        <v>13.394725093882123</v>
      </c>
      <c r="J42" s="132">
        <v>15302000</v>
      </c>
      <c r="K42" s="113">
        <v>0</v>
      </c>
      <c r="L42" s="114" t="str">
        <f t="shared" ref="L42:L48" si="50">H42</f>
        <v>Dok</v>
      </c>
      <c r="M42" s="129">
        <f>N42/114239000*100</f>
        <v>3.848948257600294</v>
      </c>
      <c r="N42" s="132">
        <v>4397000</v>
      </c>
      <c r="O42" s="113">
        <v>1</v>
      </c>
      <c r="P42" s="114" t="str">
        <f t="shared" ref="P42:P48" si="51">L42</f>
        <v>Dok</v>
      </c>
      <c r="Q42" s="129">
        <f>R42/114239000*100</f>
        <v>82.756326648517586</v>
      </c>
      <c r="R42" s="198">
        <v>94540000</v>
      </c>
      <c r="S42" s="113">
        <v>0</v>
      </c>
      <c r="T42" s="114" t="str">
        <f t="shared" ref="T42:T48" si="52">P42</f>
        <v>Dok</v>
      </c>
      <c r="U42" s="129">
        <f>V42/114239000*100</f>
        <v>0</v>
      </c>
      <c r="V42" s="197">
        <v>0</v>
      </c>
      <c r="W42" s="113">
        <v>0</v>
      </c>
      <c r="X42" s="114" t="str">
        <f t="shared" ref="X42:X48" si="53">T42</f>
        <v>Dok</v>
      </c>
      <c r="Y42" s="129">
        <f>Z42/114239000*100</f>
        <v>0</v>
      </c>
      <c r="Z42" s="133">
        <v>0</v>
      </c>
      <c r="AA42" s="113">
        <v>0</v>
      </c>
      <c r="AB42" s="114" t="str">
        <f t="shared" ref="AB42:AB48" si="54">X42</f>
        <v>Dok</v>
      </c>
      <c r="AC42" s="129">
        <f>AD42/114239000*100</f>
        <v>0</v>
      </c>
      <c r="AD42" s="96">
        <v>0</v>
      </c>
      <c r="AE42" s="113">
        <v>0</v>
      </c>
      <c r="AF42" s="114" t="str">
        <f t="shared" ref="AF42:AF48" si="55">AB42</f>
        <v>Dok</v>
      </c>
      <c r="AG42" s="129">
        <f>AH42/114239000*100</f>
        <v>0</v>
      </c>
      <c r="AH42" s="96">
        <v>0</v>
      </c>
      <c r="AI42" s="113">
        <v>0</v>
      </c>
      <c r="AJ42" s="114" t="str">
        <f t="shared" ref="AJ42:AJ48" si="56">AF42</f>
        <v>Dok</v>
      </c>
      <c r="AK42" s="129">
        <f>AL42/114239000*100</f>
        <v>0</v>
      </c>
      <c r="AL42" s="96">
        <v>0</v>
      </c>
      <c r="AM42" s="113">
        <v>0</v>
      </c>
      <c r="AN42" s="114" t="str">
        <f t="shared" ref="AN42:AN48" si="57">AJ42</f>
        <v>Dok</v>
      </c>
      <c r="AO42" s="129">
        <f>AP42/114239000*100</f>
        <v>0</v>
      </c>
      <c r="AP42" s="96">
        <v>0</v>
      </c>
      <c r="AQ42" s="113">
        <v>0</v>
      </c>
      <c r="AR42" s="114" t="str">
        <f t="shared" ref="AR42:AR48" si="58">AN42</f>
        <v>Dok</v>
      </c>
      <c r="AS42" s="129">
        <f>AT42/114239000*100</f>
        <v>0</v>
      </c>
      <c r="AT42" s="96">
        <v>0</v>
      </c>
      <c r="AU42" s="113">
        <v>0</v>
      </c>
      <c r="AV42" s="114" t="str">
        <f t="shared" ref="AV42:AV48" si="59">AR42</f>
        <v>Dok</v>
      </c>
      <c r="AW42" s="129">
        <f>AX42/114239000*100</f>
        <v>0</v>
      </c>
      <c r="AX42" s="96">
        <v>0</v>
      </c>
      <c r="AY42" s="113">
        <v>0</v>
      </c>
      <c r="AZ42" s="114" t="str">
        <f t="shared" ref="AZ42:AZ48" si="60">AV42</f>
        <v>Dok</v>
      </c>
      <c r="BA42" s="129">
        <f>BB42/114239000*100</f>
        <v>0</v>
      </c>
      <c r="BB42" s="96">
        <v>0</v>
      </c>
      <c r="BC42" s="88"/>
      <c r="BD42" s="88"/>
      <c r="BE42" s="207"/>
      <c r="BF42" s="208"/>
      <c r="BG42" s="208"/>
      <c r="BH42" s="207"/>
      <c r="BI42" s="202"/>
      <c r="BJ42" s="208"/>
      <c r="BK42" s="208"/>
    </row>
    <row r="43" spans="1:63" s="83" customFormat="1" ht="30" x14ac:dyDescent="0.25">
      <c r="A43" s="103">
        <v>4</v>
      </c>
      <c r="B43" s="95" t="s">
        <v>483</v>
      </c>
      <c r="C43" s="113">
        <v>12</v>
      </c>
      <c r="D43" s="195" t="s">
        <v>529</v>
      </c>
      <c r="E43" s="112">
        <v>100</v>
      </c>
      <c r="F43" s="124">
        <v>342608000</v>
      </c>
      <c r="G43" s="113">
        <v>0</v>
      </c>
      <c r="H43" s="195" t="str">
        <f t="shared" si="49"/>
        <v>Kab/ Kota</v>
      </c>
      <c r="I43" s="129">
        <f>J43/342608000*100</f>
        <v>6.2222715173025733</v>
      </c>
      <c r="J43" s="132">
        <v>21318000</v>
      </c>
      <c r="K43" s="113">
        <v>0</v>
      </c>
      <c r="L43" s="195" t="str">
        <f t="shared" si="50"/>
        <v>Kab/ Kota</v>
      </c>
      <c r="M43" s="129">
        <f>N43/342608000*100</f>
        <v>0</v>
      </c>
      <c r="N43" s="133">
        <v>0</v>
      </c>
      <c r="O43" s="113">
        <v>12</v>
      </c>
      <c r="P43" s="195" t="str">
        <f t="shared" si="51"/>
        <v>Kab/ Kota</v>
      </c>
      <c r="Q43" s="129">
        <f>R43/342608000*100</f>
        <v>64.589851959090268</v>
      </c>
      <c r="R43" s="198">
        <v>221290000</v>
      </c>
      <c r="S43" s="113">
        <v>0</v>
      </c>
      <c r="T43" s="195" t="str">
        <f t="shared" si="52"/>
        <v>Kab/ Kota</v>
      </c>
      <c r="U43" s="129">
        <f>V43/342608000*100</f>
        <v>29.187876523607155</v>
      </c>
      <c r="V43" s="198">
        <v>100000000</v>
      </c>
      <c r="W43" s="113">
        <v>0</v>
      </c>
      <c r="X43" s="195" t="str">
        <f t="shared" si="53"/>
        <v>Kab/ Kota</v>
      </c>
      <c r="Y43" s="129">
        <f>Z43/342608000*100</f>
        <v>0</v>
      </c>
      <c r="Z43" s="133">
        <v>0</v>
      </c>
      <c r="AA43" s="113">
        <v>0</v>
      </c>
      <c r="AB43" s="195" t="str">
        <f t="shared" si="54"/>
        <v>Kab/ Kota</v>
      </c>
      <c r="AC43" s="129">
        <f>AD43/342608000*100</f>
        <v>0</v>
      </c>
      <c r="AD43" s="96">
        <v>0</v>
      </c>
      <c r="AE43" s="113">
        <v>0</v>
      </c>
      <c r="AF43" s="195" t="str">
        <f t="shared" si="55"/>
        <v>Kab/ Kota</v>
      </c>
      <c r="AG43" s="129">
        <f>AH43/342608000*100</f>
        <v>0</v>
      </c>
      <c r="AH43" s="96">
        <v>0</v>
      </c>
      <c r="AI43" s="113">
        <v>0</v>
      </c>
      <c r="AJ43" s="195" t="str">
        <f t="shared" si="56"/>
        <v>Kab/ Kota</v>
      </c>
      <c r="AK43" s="129">
        <f>AL43/342608000*100</f>
        <v>0</v>
      </c>
      <c r="AL43" s="96">
        <v>0</v>
      </c>
      <c r="AM43" s="113">
        <v>0</v>
      </c>
      <c r="AN43" s="195" t="str">
        <f t="shared" si="57"/>
        <v>Kab/ Kota</v>
      </c>
      <c r="AO43" s="129">
        <f>AP43/342608000*100</f>
        <v>0</v>
      </c>
      <c r="AP43" s="96">
        <v>0</v>
      </c>
      <c r="AQ43" s="113">
        <v>0</v>
      </c>
      <c r="AR43" s="195" t="str">
        <f t="shared" si="58"/>
        <v>Kab/ Kota</v>
      </c>
      <c r="AS43" s="129">
        <f>AT43/342608000*100</f>
        <v>0</v>
      </c>
      <c r="AT43" s="96">
        <v>0</v>
      </c>
      <c r="AU43" s="113">
        <v>0</v>
      </c>
      <c r="AV43" s="195" t="str">
        <f t="shared" si="59"/>
        <v>Kab/ Kota</v>
      </c>
      <c r="AW43" s="129">
        <f>AX43/342608000*100</f>
        <v>0</v>
      </c>
      <c r="AX43" s="96">
        <v>0</v>
      </c>
      <c r="AY43" s="113">
        <v>0</v>
      </c>
      <c r="AZ43" s="195" t="str">
        <f t="shared" si="60"/>
        <v>Kab/ Kota</v>
      </c>
      <c r="BA43" s="129">
        <f>BB43/342608000*100</f>
        <v>0</v>
      </c>
      <c r="BB43" s="96">
        <v>0</v>
      </c>
      <c r="BC43" s="88"/>
      <c r="BD43" s="88"/>
      <c r="BE43" s="207"/>
      <c r="BF43" s="208"/>
      <c r="BG43" s="208"/>
      <c r="BH43" s="207"/>
      <c r="BI43" s="202"/>
      <c r="BJ43" s="208"/>
      <c r="BK43" s="208"/>
    </row>
    <row r="44" spans="1:63" s="83" customFormat="1" ht="45" x14ac:dyDescent="0.25">
      <c r="A44" s="103">
        <v>5</v>
      </c>
      <c r="B44" s="95" t="s">
        <v>485</v>
      </c>
      <c r="C44" s="113">
        <v>10</v>
      </c>
      <c r="D44" s="114" t="s">
        <v>532</v>
      </c>
      <c r="E44" s="112">
        <v>100</v>
      </c>
      <c r="F44" s="124">
        <v>1338337000</v>
      </c>
      <c r="G44" s="113">
        <v>1</v>
      </c>
      <c r="H44" s="114" t="str">
        <f t="shared" si="49"/>
        <v xml:space="preserve">Kab  </v>
      </c>
      <c r="I44" s="129">
        <f>J44/1338337000*100</f>
        <v>15.941201655487369</v>
      </c>
      <c r="J44" s="132">
        <v>213347000</v>
      </c>
      <c r="K44" s="113">
        <v>1</v>
      </c>
      <c r="L44" s="114" t="str">
        <f t="shared" si="50"/>
        <v xml:space="preserve">Kab  </v>
      </c>
      <c r="M44" s="129">
        <f>N44/1338337000*100</f>
        <v>23.802674513220513</v>
      </c>
      <c r="N44" s="132">
        <v>318560000</v>
      </c>
      <c r="O44" s="113">
        <v>1</v>
      </c>
      <c r="P44" s="114" t="str">
        <f t="shared" si="51"/>
        <v xml:space="preserve">Kab  </v>
      </c>
      <c r="Q44" s="129">
        <f>R44/1338337000*100</f>
        <v>9.0194024375026611</v>
      </c>
      <c r="R44" s="198">
        <v>120710000</v>
      </c>
      <c r="S44" s="113">
        <v>1</v>
      </c>
      <c r="T44" s="114" t="str">
        <f t="shared" si="52"/>
        <v xml:space="preserve">Kab  </v>
      </c>
      <c r="U44" s="129">
        <f>V44/1338337000*100</f>
        <v>7.3195316276842091</v>
      </c>
      <c r="V44" s="198">
        <v>97960000</v>
      </c>
      <c r="W44" s="113">
        <v>1</v>
      </c>
      <c r="X44" s="114" t="str">
        <f t="shared" si="53"/>
        <v xml:space="preserve">Kab  </v>
      </c>
      <c r="Y44" s="129">
        <f>Z44/1338337000*100</f>
        <v>7.3195316276842091</v>
      </c>
      <c r="Z44" s="132">
        <v>97960000</v>
      </c>
      <c r="AA44" s="113">
        <v>1</v>
      </c>
      <c r="AB44" s="114" t="str">
        <f t="shared" si="54"/>
        <v xml:space="preserve">Kab  </v>
      </c>
      <c r="AC44" s="129">
        <f>AD44/1338337000*100</f>
        <v>7.3195316276842091</v>
      </c>
      <c r="AD44" s="96">
        <v>97960000</v>
      </c>
      <c r="AE44" s="113">
        <v>1</v>
      </c>
      <c r="AF44" s="114" t="str">
        <f t="shared" si="55"/>
        <v xml:space="preserve">Kab  </v>
      </c>
      <c r="AG44" s="129">
        <f>AH44/1338337000*100</f>
        <v>7.3195316276842091</v>
      </c>
      <c r="AH44" s="96">
        <v>97960000</v>
      </c>
      <c r="AI44" s="113">
        <v>1</v>
      </c>
      <c r="AJ44" s="114" t="str">
        <f t="shared" si="56"/>
        <v xml:space="preserve">Kab  </v>
      </c>
      <c r="AK44" s="129">
        <f>AL44/1338337000*100</f>
        <v>7.3195316276842091</v>
      </c>
      <c r="AL44" s="96">
        <v>97960000</v>
      </c>
      <c r="AM44" s="113">
        <v>1</v>
      </c>
      <c r="AN44" s="114" t="str">
        <f t="shared" si="57"/>
        <v xml:space="preserve">Kab  </v>
      </c>
      <c r="AO44" s="129">
        <f>AP44/1338337000*100</f>
        <v>7.3195316276842091</v>
      </c>
      <c r="AP44" s="96">
        <v>97960000</v>
      </c>
      <c r="AQ44" s="113">
        <v>1</v>
      </c>
      <c r="AR44" s="114" t="str">
        <f t="shared" si="58"/>
        <v xml:space="preserve">Kab  </v>
      </c>
      <c r="AS44" s="129">
        <f>AT44/1338337000*100</f>
        <v>7.3195316276842091</v>
      </c>
      <c r="AT44" s="96">
        <v>97960000</v>
      </c>
      <c r="AU44" s="113">
        <v>0</v>
      </c>
      <c r="AV44" s="114" t="str">
        <f t="shared" si="59"/>
        <v xml:space="preserve">Kab  </v>
      </c>
      <c r="AW44" s="129">
        <f>AX44/1338337000*100</f>
        <v>0</v>
      </c>
      <c r="AX44" s="96">
        <v>0</v>
      </c>
      <c r="AY44" s="113">
        <v>0</v>
      </c>
      <c r="AZ44" s="114" t="str">
        <f t="shared" si="60"/>
        <v xml:space="preserve">Kab  </v>
      </c>
      <c r="BA44" s="129">
        <f>BB44/1338337000*100</f>
        <v>0</v>
      </c>
      <c r="BB44" s="96">
        <v>0</v>
      </c>
      <c r="BC44" s="88"/>
      <c r="BD44" s="88"/>
      <c r="BE44" s="207"/>
      <c r="BF44" s="208"/>
      <c r="BG44" s="208"/>
      <c r="BH44" s="207"/>
      <c r="BI44" s="202"/>
      <c r="BJ44" s="208"/>
      <c r="BK44" s="208"/>
    </row>
    <row r="45" spans="1:63" s="83" customFormat="1" ht="60" x14ac:dyDescent="0.25">
      <c r="A45" s="103">
        <v>6</v>
      </c>
      <c r="B45" s="95" t="s">
        <v>487</v>
      </c>
      <c r="C45" s="113">
        <v>238</v>
      </c>
      <c r="D45" s="114" t="s">
        <v>527</v>
      </c>
      <c r="E45" s="112">
        <v>100</v>
      </c>
      <c r="F45" s="124">
        <v>1053609470</v>
      </c>
      <c r="G45" s="113">
        <v>0</v>
      </c>
      <c r="H45" s="114" t="str">
        <f t="shared" si="49"/>
        <v>Orang</v>
      </c>
      <c r="I45" s="129">
        <f>J45/1053609470*100</f>
        <v>2.7063158420548366</v>
      </c>
      <c r="J45" s="132">
        <v>28514000</v>
      </c>
      <c r="K45" s="113">
        <v>0</v>
      </c>
      <c r="L45" s="114" t="str">
        <f t="shared" si="50"/>
        <v>Orang</v>
      </c>
      <c r="M45" s="129">
        <f>N45/1053609470*100</f>
        <v>0</v>
      </c>
      <c r="N45" s="133">
        <v>0</v>
      </c>
      <c r="O45" s="113">
        <v>238</v>
      </c>
      <c r="P45" s="114" t="str">
        <f t="shared" si="51"/>
        <v>Orang</v>
      </c>
      <c r="Q45" s="129">
        <f>R45/1053609470*100</f>
        <v>57.108016502547187</v>
      </c>
      <c r="R45" s="198">
        <v>601695470</v>
      </c>
      <c r="S45" s="113">
        <v>0</v>
      </c>
      <c r="T45" s="114" t="str">
        <f t="shared" si="52"/>
        <v>Orang</v>
      </c>
      <c r="U45" s="129">
        <f>V45/1053609470*100</f>
        <v>40.185667655397971</v>
      </c>
      <c r="V45" s="198">
        <v>423400000</v>
      </c>
      <c r="W45" s="113">
        <v>0</v>
      </c>
      <c r="X45" s="114" t="str">
        <f t="shared" si="53"/>
        <v>Orang</v>
      </c>
      <c r="Y45" s="129">
        <f>Z45/1053609470*100</f>
        <v>0</v>
      </c>
      <c r="Z45" s="133">
        <v>0</v>
      </c>
      <c r="AA45" s="113">
        <v>0</v>
      </c>
      <c r="AB45" s="114" t="str">
        <f t="shared" si="54"/>
        <v>Orang</v>
      </c>
      <c r="AC45" s="129">
        <f>AD45/1053609470*100</f>
        <v>0</v>
      </c>
      <c r="AD45" s="96">
        <v>0</v>
      </c>
      <c r="AE45" s="113">
        <v>0</v>
      </c>
      <c r="AF45" s="114" t="str">
        <f t="shared" si="55"/>
        <v>Orang</v>
      </c>
      <c r="AG45" s="129">
        <f>AH45/1053609470*100</f>
        <v>0</v>
      </c>
      <c r="AH45" s="96">
        <v>0</v>
      </c>
      <c r="AI45" s="113">
        <v>0</v>
      </c>
      <c r="AJ45" s="114" t="str">
        <f t="shared" si="56"/>
        <v>Orang</v>
      </c>
      <c r="AK45" s="129">
        <f>AL45/1053609470*100</f>
        <v>0</v>
      </c>
      <c r="AL45" s="96">
        <v>0</v>
      </c>
      <c r="AM45" s="113">
        <v>0</v>
      </c>
      <c r="AN45" s="114" t="str">
        <f t="shared" si="57"/>
        <v>Orang</v>
      </c>
      <c r="AO45" s="129">
        <f>AP45/1053609470*100</f>
        <v>0</v>
      </c>
      <c r="AP45" s="96">
        <v>0</v>
      </c>
      <c r="AQ45" s="113">
        <v>0</v>
      </c>
      <c r="AR45" s="114" t="str">
        <f t="shared" si="58"/>
        <v>Orang</v>
      </c>
      <c r="AS45" s="129">
        <f>AT45/1053609470*100</f>
        <v>0</v>
      </c>
      <c r="AT45" s="96">
        <v>0</v>
      </c>
      <c r="AU45" s="113">
        <v>0</v>
      </c>
      <c r="AV45" s="114" t="str">
        <f t="shared" si="59"/>
        <v>Orang</v>
      </c>
      <c r="AW45" s="129">
        <f>AX45/1053609470*100</f>
        <v>0</v>
      </c>
      <c r="AX45" s="96">
        <v>0</v>
      </c>
      <c r="AY45" s="113">
        <v>0</v>
      </c>
      <c r="AZ45" s="114" t="str">
        <f t="shared" si="60"/>
        <v>Orang</v>
      </c>
      <c r="BA45" s="129">
        <f>BB45/1053609470*100</f>
        <v>0</v>
      </c>
      <c r="BB45" s="96">
        <v>0</v>
      </c>
      <c r="BC45" s="88"/>
      <c r="BD45" s="88"/>
      <c r="BE45" s="207"/>
      <c r="BF45" s="208"/>
      <c r="BG45" s="208"/>
      <c r="BH45" s="207"/>
      <c r="BI45" s="202"/>
      <c r="BJ45" s="208"/>
      <c r="BK45" s="208"/>
    </row>
    <row r="46" spans="1:63" s="83" customFormat="1" ht="30" x14ac:dyDescent="0.25">
      <c r="A46" s="103">
        <v>7</v>
      </c>
      <c r="B46" s="95" t="s">
        <v>493</v>
      </c>
      <c r="C46" s="113">
        <v>1760</v>
      </c>
      <c r="D46" s="114" t="s">
        <v>527</v>
      </c>
      <c r="E46" s="112">
        <v>100</v>
      </c>
      <c r="F46" s="124">
        <v>1489292500</v>
      </c>
      <c r="G46" s="113">
        <v>1760</v>
      </c>
      <c r="H46" s="114" t="str">
        <f t="shared" si="49"/>
        <v>Orang</v>
      </c>
      <c r="I46" s="121">
        <f>J46/1489292500*100</f>
        <v>100</v>
      </c>
      <c r="J46" s="132">
        <v>1489292500</v>
      </c>
      <c r="K46" s="113">
        <v>0</v>
      </c>
      <c r="L46" s="114" t="str">
        <f t="shared" si="50"/>
        <v>Orang</v>
      </c>
      <c r="M46" s="121">
        <f>N46/1489292500*100</f>
        <v>0</v>
      </c>
      <c r="N46" s="133">
        <v>0</v>
      </c>
      <c r="O46" s="113">
        <v>0</v>
      </c>
      <c r="P46" s="114" t="str">
        <f t="shared" si="51"/>
        <v>Orang</v>
      </c>
      <c r="Q46" s="121">
        <f>R46/1489292500*100</f>
        <v>0</v>
      </c>
      <c r="R46" s="197">
        <v>0</v>
      </c>
      <c r="S46" s="113">
        <v>0</v>
      </c>
      <c r="T46" s="114" t="str">
        <f t="shared" si="52"/>
        <v>Orang</v>
      </c>
      <c r="U46" s="121">
        <f>V46/1489292500*100</f>
        <v>0</v>
      </c>
      <c r="V46" s="197">
        <v>0</v>
      </c>
      <c r="W46" s="113">
        <v>0</v>
      </c>
      <c r="X46" s="114" t="str">
        <f t="shared" si="53"/>
        <v>Orang</v>
      </c>
      <c r="Y46" s="121">
        <f>Z46/1489292500*100</f>
        <v>0</v>
      </c>
      <c r="Z46" s="133">
        <v>0</v>
      </c>
      <c r="AA46" s="113">
        <v>0</v>
      </c>
      <c r="AB46" s="114" t="str">
        <f t="shared" si="54"/>
        <v>Orang</v>
      </c>
      <c r="AC46" s="121">
        <f>AD46/1489292500*100</f>
        <v>0</v>
      </c>
      <c r="AD46" s="96">
        <v>0</v>
      </c>
      <c r="AE46" s="113">
        <v>0</v>
      </c>
      <c r="AF46" s="114" t="str">
        <f t="shared" si="55"/>
        <v>Orang</v>
      </c>
      <c r="AG46" s="121">
        <f>AH46/1489292500*100</f>
        <v>0</v>
      </c>
      <c r="AH46" s="96">
        <v>0</v>
      </c>
      <c r="AI46" s="113">
        <v>0</v>
      </c>
      <c r="AJ46" s="114" t="str">
        <f t="shared" si="56"/>
        <v>Orang</v>
      </c>
      <c r="AK46" s="121">
        <f>AL46/1489292500*100</f>
        <v>0</v>
      </c>
      <c r="AL46" s="96">
        <v>0</v>
      </c>
      <c r="AM46" s="113">
        <v>0</v>
      </c>
      <c r="AN46" s="114" t="str">
        <f t="shared" si="57"/>
        <v>Orang</v>
      </c>
      <c r="AO46" s="121">
        <f>AP46/1489292500*100</f>
        <v>0</v>
      </c>
      <c r="AP46" s="96">
        <v>0</v>
      </c>
      <c r="AQ46" s="113">
        <v>0</v>
      </c>
      <c r="AR46" s="114" t="str">
        <f t="shared" si="58"/>
        <v>Orang</v>
      </c>
      <c r="AS46" s="121">
        <f>AT46/1489292500*100</f>
        <v>0</v>
      </c>
      <c r="AT46" s="96">
        <v>0</v>
      </c>
      <c r="AU46" s="113">
        <v>0</v>
      </c>
      <c r="AV46" s="114" t="str">
        <f t="shared" si="59"/>
        <v>Orang</v>
      </c>
      <c r="AW46" s="121">
        <f>AX46/1489292500*100</f>
        <v>0</v>
      </c>
      <c r="AX46" s="96">
        <v>0</v>
      </c>
      <c r="AY46" s="113">
        <v>0</v>
      </c>
      <c r="AZ46" s="114" t="str">
        <f t="shared" si="60"/>
        <v>Orang</v>
      </c>
      <c r="BA46" s="121">
        <f>BB46/1489292500*100</f>
        <v>0</v>
      </c>
      <c r="BB46" s="96">
        <v>0</v>
      </c>
      <c r="BC46" s="88"/>
      <c r="BD46" s="88"/>
      <c r="BE46" s="207"/>
      <c r="BF46" s="208"/>
      <c r="BG46" s="208"/>
      <c r="BH46" s="207"/>
      <c r="BI46" s="202"/>
      <c r="BJ46" s="208"/>
      <c r="BK46" s="208"/>
    </row>
    <row r="47" spans="1:63" s="83" customFormat="1" ht="45" x14ac:dyDescent="0.25">
      <c r="A47" s="103">
        <v>8</v>
      </c>
      <c r="B47" s="95" t="s">
        <v>489</v>
      </c>
      <c r="C47" s="113">
        <v>12</v>
      </c>
      <c r="D47" s="195" t="s">
        <v>529</v>
      </c>
      <c r="E47" s="112">
        <v>100</v>
      </c>
      <c r="F47" s="124">
        <v>76112000</v>
      </c>
      <c r="G47" s="113">
        <f>J47/76112000*12</f>
        <v>3.4447656085768346</v>
      </c>
      <c r="H47" s="195" t="str">
        <f t="shared" si="49"/>
        <v>Kab/ Kota</v>
      </c>
      <c r="I47" s="129">
        <f>J47/76112000*100</f>
        <v>28.706380071473621</v>
      </c>
      <c r="J47" s="132">
        <v>21849000</v>
      </c>
      <c r="K47" s="113">
        <f>N47/76112000*12</f>
        <v>8.5552343914231663</v>
      </c>
      <c r="L47" s="195" t="str">
        <f t="shared" si="50"/>
        <v>Kab/ Kota</v>
      </c>
      <c r="M47" s="129">
        <f>N47/76112000*100</f>
        <v>71.293619928526383</v>
      </c>
      <c r="N47" s="132">
        <v>54263000</v>
      </c>
      <c r="O47" s="113">
        <f>R47/76112000*12</f>
        <v>0</v>
      </c>
      <c r="P47" s="195" t="str">
        <f t="shared" si="51"/>
        <v>Kab/ Kota</v>
      </c>
      <c r="Q47" s="129">
        <f>R47/76112000*100</f>
        <v>0</v>
      </c>
      <c r="R47" s="197">
        <v>0</v>
      </c>
      <c r="S47" s="113">
        <f>V47/76112000*12</f>
        <v>0</v>
      </c>
      <c r="T47" s="195" t="str">
        <f t="shared" si="52"/>
        <v>Kab/ Kota</v>
      </c>
      <c r="U47" s="129">
        <f>V47/76112000*100</f>
        <v>0</v>
      </c>
      <c r="V47" s="197">
        <v>0</v>
      </c>
      <c r="W47" s="113">
        <f>Z47/76112000*12</f>
        <v>0</v>
      </c>
      <c r="X47" s="195" t="str">
        <f t="shared" si="53"/>
        <v>Kab/ Kota</v>
      </c>
      <c r="Y47" s="129">
        <f>Z47/76112000*100</f>
        <v>0</v>
      </c>
      <c r="Z47" s="133">
        <v>0</v>
      </c>
      <c r="AA47" s="113">
        <f>AD47/76112000*12</f>
        <v>0</v>
      </c>
      <c r="AB47" s="195" t="str">
        <f t="shared" si="54"/>
        <v>Kab/ Kota</v>
      </c>
      <c r="AC47" s="129">
        <f>AD47/76112000*100</f>
        <v>0</v>
      </c>
      <c r="AD47" s="96">
        <v>0</v>
      </c>
      <c r="AE47" s="113">
        <f>AH47/76112000*12</f>
        <v>0</v>
      </c>
      <c r="AF47" s="195" t="str">
        <f t="shared" si="55"/>
        <v>Kab/ Kota</v>
      </c>
      <c r="AG47" s="129">
        <f>AH47/76112000*100</f>
        <v>0</v>
      </c>
      <c r="AH47" s="96">
        <v>0</v>
      </c>
      <c r="AI47" s="113">
        <f>AL47/76112000*12</f>
        <v>0</v>
      </c>
      <c r="AJ47" s="195" t="str">
        <f t="shared" si="56"/>
        <v>Kab/ Kota</v>
      </c>
      <c r="AK47" s="129">
        <f>AL47/76112000*100</f>
        <v>0</v>
      </c>
      <c r="AL47" s="96">
        <v>0</v>
      </c>
      <c r="AM47" s="113">
        <f>AP47/76112000*12</f>
        <v>0</v>
      </c>
      <c r="AN47" s="195" t="str">
        <f t="shared" si="57"/>
        <v>Kab/ Kota</v>
      </c>
      <c r="AO47" s="129">
        <f>AP47/76112000*100</f>
        <v>0</v>
      </c>
      <c r="AP47" s="96">
        <v>0</v>
      </c>
      <c r="AQ47" s="113">
        <f>AT47/76112000*12</f>
        <v>0</v>
      </c>
      <c r="AR47" s="195" t="str">
        <f t="shared" si="58"/>
        <v>Kab/ Kota</v>
      </c>
      <c r="AS47" s="129">
        <f>AT47/76112000*100</f>
        <v>0</v>
      </c>
      <c r="AT47" s="96">
        <v>0</v>
      </c>
      <c r="AU47" s="113">
        <f>AX47/76112000*12</f>
        <v>0</v>
      </c>
      <c r="AV47" s="195" t="str">
        <f t="shared" si="59"/>
        <v>Kab/ Kota</v>
      </c>
      <c r="AW47" s="129">
        <f>AX47/76112000*100</f>
        <v>0</v>
      </c>
      <c r="AX47" s="96">
        <v>0</v>
      </c>
      <c r="AY47" s="113">
        <f>BB47/76112000*12</f>
        <v>0</v>
      </c>
      <c r="AZ47" s="195" t="str">
        <f t="shared" si="60"/>
        <v>Kab/ Kota</v>
      </c>
      <c r="BA47" s="129">
        <f>BB47/76112000*100</f>
        <v>0</v>
      </c>
      <c r="BB47" s="96">
        <v>0</v>
      </c>
      <c r="BC47" s="88"/>
      <c r="BD47" s="88"/>
      <c r="BE47" s="207"/>
      <c r="BF47" s="208"/>
      <c r="BG47" s="208"/>
      <c r="BH47" s="207"/>
      <c r="BI47" s="202"/>
      <c r="BJ47" s="208"/>
      <c r="BK47" s="208"/>
    </row>
    <row r="48" spans="1:63" s="83" customFormat="1" ht="30" x14ac:dyDescent="0.25">
      <c r="A48" s="103">
        <v>9</v>
      </c>
      <c r="B48" s="95" t="s">
        <v>491</v>
      </c>
      <c r="C48" s="113">
        <v>336</v>
      </c>
      <c r="D48" s="114" t="s">
        <v>527</v>
      </c>
      <c r="E48" s="112">
        <v>100</v>
      </c>
      <c r="F48" s="124">
        <v>494588000</v>
      </c>
      <c r="G48" s="113">
        <v>0</v>
      </c>
      <c r="H48" s="114" t="str">
        <f t="shared" si="49"/>
        <v>Orang</v>
      </c>
      <c r="I48" s="129">
        <f>J48/494588000*100</f>
        <v>14.719726317662376</v>
      </c>
      <c r="J48" s="132">
        <v>72802000</v>
      </c>
      <c r="K48" s="113">
        <v>0</v>
      </c>
      <c r="L48" s="114" t="str">
        <f t="shared" si="50"/>
        <v>Orang</v>
      </c>
      <c r="M48" s="129">
        <f>N48/494588000*100</f>
        <v>0</v>
      </c>
      <c r="N48" s="133">
        <v>0</v>
      </c>
      <c r="O48" s="113">
        <v>0</v>
      </c>
      <c r="P48" s="114" t="str">
        <f t="shared" si="51"/>
        <v>Orang</v>
      </c>
      <c r="Q48" s="129">
        <f>R48/494588000*100</f>
        <v>17.353029187930154</v>
      </c>
      <c r="R48" s="198">
        <v>85826000</v>
      </c>
      <c r="S48" s="113">
        <v>336</v>
      </c>
      <c r="T48" s="114" t="str">
        <f t="shared" si="52"/>
        <v>Orang</v>
      </c>
      <c r="U48" s="129">
        <f>V48/494588000*100</f>
        <v>67.927244494407475</v>
      </c>
      <c r="V48" s="198">
        <v>335960000</v>
      </c>
      <c r="W48" s="113">
        <v>0</v>
      </c>
      <c r="X48" s="114" t="str">
        <f t="shared" si="53"/>
        <v>Orang</v>
      </c>
      <c r="Y48" s="129">
        <f>Z48/494588000*100</f>
        <v>0</v>
      </c>
      <c r="Z48" s="133">
        <v>0</v>
      </c>
      <c r="AA48" s="113">
        <v>0</v>
      </c>
      <c r="AB48" s="114" t="str">
        <f t="shared" si="54"/>
        <v>Orang</v>
      </c>
      <c r="AC48" s="129">
        <f>AD48/494588000*100</f>
        <v>0</v>
      </c>
      <c r="AD48" s="96">
        <v>0</v>
      </c>
      <c r="AE48" s="113">
        <v>0</v>
      </c>
      <c r="AF48" s="114" t="str">
        <f t="shared" si="55"/>
        <v>Orang</v>
      </c>
      <c r="AG48" s="129">
        <f>AH48/494588000*100</f>
        <v>0</v>
      </c>
      <c r="AH48" s="96">
        <v>0</v>
      </c>
      <c r="AI48" s="113">
        <v>0</v>
      </c>
      <c r="AJ48" s="114" t="str">
        <f t="shared" si="56"/>
        <v>Orang</v>
      </c>
      <c r="AK48" s="129">
        <f>AL48/494588000*100</f>
        <v>0</v>
      </c>
      <c r="AL48" s="96">
        <v>0</v>
      </c>
      <c r="AM48" s="113">
        <v>0</v>
      </c>
      <c r="AN48" s="114" t="str">
        <f t="shared" si="57"/>
        <v>Orang</v>
      </c>
      <c r="AO48" s="129">
        <f>AP48/494588000*100</f>
        <v>0</v>
      </c>
      <c r="AP48" s="96">
        <v>0</v>
      </c>
      <c r="AQ48" s="113">
        <v>0</v>
      </c>
      <c r="AR48" s="114" t="str">
        <f t="shared" si="58"/>
        <v>Orang</v>
      </c>
      <c r="AS48" s="129">
        <f>AT48/494588000*100</f>
        <v>0</v>
      </c>
      <c r="AT48" s="96">
        <v>0</v>
      </c>
      <c r="AU48" s="113">
        <v>0</v>
      </c>
      <c r="AV48" s="114" t="str">
        <f t="shared" si="59"/>
        <v>Orang</v>
      </c>
      <c r="AW48" s="129">
        <f>AX48/494588000*100</f>
        <v>0</v>
      </c>
      <c r="AX48" s="96">
        <v>0</v>
      </c>
      <c r="AY48" s="113">
        <v>0</v>
      </c>
      <c r="AZ48" s="114" t="str">
        <f t="shared" si="60"/>
        <v>Orang</v>
      </c>
      <c r="BA48" s="122"/>
      <c r="BB48" s="96">
        <v>0</v>
      </c>
      <c r="BC48" s="88"/>
      <c r="BD48" s="88"/>
      <c r="BE48" s="207"/>
      <c r="BF48" s="208"/>
      <c r="BG48" s="208"/>
      <c r="BH48" s="207"/>
      <c r="BI48" s="202"/>
      <c r="BJ48" s="208"/>
      <c r="BK48" s="208"/>
    </row>
    <row r="49" spans="1:63" s="83" customFormat="1" ht="15.75" thickBot="1" x14ac:dyDescent="0.3">
      <c r="A49" s="103"/>
      <c r="B49" s="95"/>
      <c r="C49" s="113"/>
      <c r="D49" s="114"/>
      <c r="E49" s="115"/>
      <c r="F49" s="156"/>
      <c r="G49" s="113"/>
      <c r="H49" s="114"/>
      <c r="I49" s="130"/>
      <c r="J49" s="96"/>
      <c r="K49" s="113"/>
      <c r="L49" s="114"/>
      <c r="M49" s="130"/>
      <c r="N49" s="96"/>
      <c r="O49" s="113"/>
      <c r="P49" s="114"/>
      <c r="Q49" s="130"/>
      <c r="R49" s="96"/>
      <c r="S49" s="113"/>
      <c r="T49" s="114"/>
      <c r="U49" s="130"/>
      <c r="V49" s="96"/>
      <c r="W49" s="113"/>
      <c r="X49" s="114"/>
      <c r="Y49" s="130"/>
      <c r="Z49" s="96"/>
      <c r="AA49" s="113"/>
      <c r="AB49" s="114"/>
      <c r="AC49" s="130"/>
      <c r="AD49" s="96"/>
      <c r="AE49" s="113"/>
      <c r="AF49" s="114"/>
      <c r="AG49" s="130"/>
      <c r="AH49" s="96"/>
      <c r="AI49" s="113"/>
      <c r="AJ49" s="114"/>
      <c r="AK49" s="130"/>
      <c r="AL49" s="96"/>
      <c r="AM49" s="113"/>
      <c r="AN49" s="114"/>
      <c r="AO49" s="130"/>
      <c r="AP49" s="96"/>
      <c r="AQ49" s="113"/>
      <c r="AR49" s="114"/>
      <c r="AS49" s="130"/>
      <c r="AT49" s="96"/>
      <c r="AU49" s="113"/>
      <c r="AV49" s="114"/>
      <c r="AW49" s="130"/>
      <c r="AX49" s="96"/>
      <c r="AY49" s="113"/>
      <c r="AZ49" s="114"/>
      <c r="BA49" s="122"/>
      <c r="BB49" s="96"/>
      <c r="BC49" s="88"/>
      <c r="BD49" s="88"/>
      <c r="BE49" s="207"/>
      <c r="BF49" s="208"/>
      <c r="BG49" s="208"/>
      <c r="BH49" s="207"/>
      <c r="BI49" s="202"/>
      <c r="BJ49" s="208"/>
      <c r="BK49" s="208"/>
    </row>
    <row r="50" spans="1:63" s="83" customFormat="1" ht="45.75" thickBot="1" x14ac:dyDescent="0.3">
      <c r="A50" s="141" t="s">
        <v>525</v>
      </c>
      <c r="B50" s="169" t="s">
        <v>475</v>
      </c>
      <c r="C50" s="153"/>
      <c r="D50" s="154">
        <f>SUM(E51:E59)/9</f>
        <v>100</v>
      </c>
      <c r="E50" s="155"/>
      <c r="F50" s="149">
        <f>SUM(F51:F59)</f>
        <v>5340578192</v>
      </c>
      <c r="G50" s="165">
        <f>SUM(I51:I59)/9</f>
        <v>0.70275958465105093</v>
      </c>
      <c r="H50" s="159"/>
      <c r="I50" s="164"/>
      <c r="J50" s="149">
        <f>SUM(J51:J59)</f>
        <v>70954000</v>
      </c>
      <c r="K50" s="165">
        <f>SUM(M51:M59)/9</f>
        <v>24.549717522333854</v>
      </c>
      <c r="L50" s="162"/>
      <c r="M50" s="164"/>
      <c r="N50" s="149">
        <f>SUM(N51:N59)</f>
        <v>1846160861</v>
      </c>
      <c r="O50" s="165">
        <f>SUM(Q51:Q59)/9</f>
        <v>30.406008153668495</v>
      </c>
      <c r="P50" s="162"/>
      <c r="Q50" s="164"/>
      <c r="R50" s="149">
        <f>SUM(R51:R59)</f>
        <v>1920359522</v>
      </c>
      <c r="S50" s="165">
        <f>SUM(U51:U59)/9</f>
        <v>26.036023028065195</v>
      </c>
      <c r="T50" s="162"/>
      <c r="U50" s="164"/>
      <c r="V50" s="149">
        <f>SUM(V51:V59)</f>
        <v>918218689</v>
      </c>
      <c r="W50" s="165">
        <f>SUM(Y51:Y59)/9</f>
        <v>2.0078968218679734</v>
      </c>
      <c r="X50" s="162"/>
      <c r="Y50" s="164"/>
      <c r="Z50" s="149">
        <f>SUM(Z51:Z59)</f>
        <v>56038947</v>
      </c>
      <c r="AA50" s="165">
        <f>SUM(AC51:AC59)/9</f>
        <v>6.5118928594046634</v>
      </c>
      <c r="AB50" s="162"/>
      <c r="AC50" s="164"/>
      <c r="AD50" s="149">
        <f>SUM(AD51:AD59)</f>
        <v>156158350</v>
      </c>
      <c r="AE50" s="165">
        <f>SUM(AG51:AG59)/9</f>
        <v>9.6148010560339365</v>
      </c>
      <c r="AF50" s="162"/>
      <c r="AG50" s="164"/>
      <c r="AH50" s="149">
        <f>SUM(AH51:AH59)</f>
        <v>360711800</v>
      </c>
      <c r="AI50" s="165">
        <f>SUM(AK51:AK59)/9</f>
        <v>7.9947756277476717E-2</v>
      </c>
      <c r="AJ50" s="162"/>
      <c r="AK50" s="164"/>
      <c r="AL50" s="149">
        <f>SUM(AL51:AL59)</f>
        <v>7500000</v>
      </c>
      <c r="AM50" s="165">
        <f>SUM(AO51:AO59)/9</f>
        <v>0</v>
      </c>
      <c r="AN50" s="162"/>
      <c r="AO50" s="164"/>
      <c r="AP50" s="149">
        <f>SUM(AP51:AP59)</f>
        <v>0</v>
      </c>
      <c r="AQ50" s="165">
        <f>SUM(AS51:AS59)/9</f>
        <v>0</v>
      </c>
      <c r="AR50" s="162"/>
      <c r="AS50" s="164"/>
      <c r="AT50" s="149">
        <f>SUM(AT51:AT59)</f>
        <v>0</v>
      </c>
      <c r="AU50" s="165">
        <f>SUM(AW51:AW59)/9</f>
        <v>0</v>
      </c>
      <c r="AV50" s="162"/>
      <c r="AW50" s="164"/>
      <c r="AX50" s="149">
        <f>SUM(AX51:AX59)</f>
        <v>0</v>
      </c>
      <c r="AY50" s="165">
        <f>SUM(BA51:BA59)/9</f>
        <v>9.0953217697363933E-2</v>
      </c>
      <c r="AZ50" s="159"/>
      <c r="BA50" s="159"/>
      <c r="BB50" s="149">
        <f>SUM(BB51:BB59)</f>
        <v>4476023</v>
      </c>
      <c r="BD50" s="88"/>
      <c r="BE50" s="207"/>
      <c r="BF50" s="208"/>
      <c r="BG50" s="208"/>
      <c r="BH50" s="207"/>
      <c r="BI50" s="202"/>
      <c r="BJ50" s="208"/>
      <c r="BK50" s="208"/>
    </row>
    <row r="51" spans="1:63" s="83" customFormat="1" ht="45" x14ac:dyDescent="0.25">
      <c r="A51" s="103">
        <v>1</v>
      </c>
      <c r="B51" s="170" t="s">
        <v>495</v>
      </c>
      <c r="C51" s="171">
        <v>280</v>
      </c>
      <c r="D51" s="172" t="s">
        <v>527</v>
      </c>
      <c r="E51" s="109">
        <v>100</v>
      </c>
      <c r="F51" s="173">
        <v>600000000</v>
      </c>
      <c r="G51" s="171">
        <v>0</v>
      </c>
      <c r="H51" s="172" t="str">
        <f>D51</f>
        <v>Orang</v>
      </c>
      <c r="I51" s="134">
        <f t="shared" ref="I51:I59" si="61">G51/C51*100</f>
        <v>0</v>
      </c>
      <c r="J51" s="174">
        <v>0</v>
      </c>
      <c r="K51" s="171">
        <v>0</v>
      </c>
      <c r="L51" s="172" t="str">
        <f>H51</f>
        <v>Orang</v>
      </c>
      <c r="M51" s="134">
        <f t="shared" ref="M51:M59" si="62">K51/C51*100</f>
        <v>0</v>
      </c>
      <c r="N51" s="175">
        <v>143451078</v>
      </c>
      <c r="O51" s="171">
        <v>280</v>
      </c>
      <c r="P51" s="172" t="str">
        <f>L51</f>
        <v>Orang</v>
      </c>
      <c r="Q51" s="178">
        <f>O51/C51*100</f>
        <v>100</v>
      </c>
      <c r="R51" s="173">
        <v>306548922</v>
      </c>
      <c r="S51" s="171">
        <v>0</v>
      </c>
      <c r="T51" s="172" t="str">
        <f>P51</f>
        <v>Orang</v>
      </c>
      <c r="U51" s="134">
        <f t="shared" ref="U51:U59" si="63">S51/C51*100</f>
        <v>0</v>
      </c>
      <c r="V51" s="176">
        <v>0</v>
      </c>
      <c r="W51" s="171">
        <v>0</v>
      </c>
      <c r="X51" s="172" t="str">
        <f>T51</f>
        <v>Orang</v>
      </c>
      <c r="Y51" s="134">
        <f t="shared" ref="Y51:Y59" si="64">W51/C51*100</f>
        <v>0</v>
      </c>
      <c r="Z51" s="174">
        <v>0</v>
      </c>
      <c r="AA51" s="171">
        <v>0</v>
      </c>
      <c r="AB51" s="172" t="str">
        <f>X51</f>
        <v>Orang</v>
      </c>
      <c r="AC51" s="128">
        <f t="shared" ref="AC51:AC59" si="65">AA51/C51*100</f>
        <v>0</v>
      </c>
      <c r="AD51" s="174">
        <v>0</v>
      </c>
      <c r="AE51" s="171">
        <v>0</v>
      </c>
      <c r="AF51" s="172" t="str">
        <f>AB51</f>
        <v>Orang</v>
      </c>
      <c r="AG51" s="128">
        <f t="shared" ref="AG51:AG59" si="66">AE51/C51*100</f>
        <v>0</v>
      </c>
      <c r="AH51" s="173">
        <v>150000000</v>
      </c>
      <c r="AI51" s="171">
        <v>0</v>
      </c>
      <c r="AJ51" s="172" t="str">
        <f>AF51</f>
        <v>Orang</v>
      </c>
      <c r="AK51" s="128">
        <f t="shared" ref="AK51:AK59" si="67">AI51/C51*100</f>
        <v>0</v>
      </c>
      <c r="AL51" s="176">
        <v>0</v>
      </c>
      <c r="AM51" s="171">
        <v>0</v>
      </c>
      <c r="AN51" s="172" t="str">
        <f>AJ51</f>
        <v>Orang</v>
      </c>
      <c r="AO51" s="128">
        <f t="shared" ref="AO51:AO59" si="68">AM51/C51*100</f>
        <v>0</v>
      </c>
      <c r="AP51" s="177">
        <v>0</v>
      </c>
      <c r="AQ51" s="171">
        <v>0</v>
      </c>
      <c r="AR51" s="172" t="str">
        <f>AN51</f>
        <v>Orang</v>
      </c>
      <c r="AS51" s="128">
        <f t="shared" ref="AS51:AS59" si="69">AQ51/C51*100</f>
        <v>0</v>
      </c>
      <c r="AT51" s="177">
        <v>0</v>
      </c>
      <c r="AU51" s="171">
        <v>0</v>
      </c>
      <c r="AV51" s="172" t="str">
        <f>AR51</f>
        <v>Orang</v>
      </c>
      <c r="AW51" s="128">
        <f t="shared" ref="AW51:AW59" si="70">AU51/C51*100</f>
        <v>0</v>
      </c>
      <c r="AX51" s="177">
        <v>0</v>
      </c>
      <c r="AY51" s="171">
        <v>0</v>
      </c>
      <c r="AZ51" s="172" t="str">
        <f>AV51</f>
        <v>Orang</v>
      </c>
      <c r="BA51" s="128">
        <f>AY51/C51*100</f>
        <v>0</v>
      </c>
      <c r="BB51" s="179">
        <v>0</v>
      </c>
      <c r="BC51" s="88"/>
      <c r="BD51" s="88"/>
      <c r="BE51" s="207"/>
      <c r="BF51" s="208"/>
      <c r="BG51" s="208"/>
      <c r="BH51" s="207"/>
      <c r="BI51" s="202"/>
      <c r="BJ51" s="208"/>
      <c r="BK51" s="208"/>
    </row>
    <row r="52" spans="1:63" s="83" customFormat="1" ht="60" x14ac:dyDescent="0.25">
      <c r="A52" s="103">
        <v>2</v>
      </c>
      <c r="B52" s="95" t="s">
        <v>497</v>
      </c>
      <c r="C52" s="113">
        <v>120</v>
      </c>
      <c r="D52" s="114" t="s">
        <v>527</v>
      </c>
      <c r="E52" s="112">
        <v>100</v>
      </c>
      <c r="F52" s="124">
        <v>234752800</v>
      </c>
      <c r="G52" s="113">
        <v>0</v>
      </c>
      <c r="H52" s="114" t="str">
        <f>D52</f>
        <v>Orang</v>
      </c>
      <c r="I52" s="129">
        <f>J52/234752800*100</f>
        <v>0</v>
      </c>
      <c r="J52" s="133">
        <v>0</v>
      </c>
      <c r="K52" s="113">
        <v>0</v>
      </c>
      <c r="L52" s="114" t="str">
        <f>H52</f>
        <v>Orang</v>
      </c>
      <c r="M52" s="129">
        <f>N52/234752800*100</f>
        <v>0</v>
      </c>
      <c r="N52" s="133">
        <v>0</v>
      </c>
      <c r="O52" s="113">
        <v>0</v>
      </c>
      <c r="P52" s="114" t="str">
        <f>L52</f>
        <v>Orang</v>
      </c>
      <c r="Q52" s="129">
        <f>R52/234752800*100</f>
        <v>0</v>
      </c>
      <c r="R52" s="197">
        <v>0</v>
      </c>
      <c r="S52" s="113">
        <v>60</v>
      </c>
      <c r="T52" s="114" t="str">
        <f>P52</f>
        <v>Orang</v>
      </c>
      <c r="U52" s="129">
        <f>V52/234752800*100</f>
        <v>23.058297920195201</v>
      </c>
      <c r="V52" s="198">
        <v>54130000</v>
      </c>
      <c r="W52" s="113">
        <v>0</v>
      </c>
      <c r="X52" s="114" t="str">
        <f>T52</f>
        <v>Orang</v>
      </c>
      <c r="Y52" s="129">
        <f>Z52/234752800*100</f>
        <v>0</v>
      </c>
      <c r="Z52" s="133">
        <v>0</v>
      </c>
      <c r="AA52" s="113">
        <v>0</v>
      </c>
      <c r="AB52" s="114" t="str">
        <f>X52</f>
        <v>Orang</v>
      </c>
      <c r="AC52" s="129">
        <f>AD52/234752800*100</f>
        <v>0</v>
      </c>
      <c r="AD52" s="100">
        <v>0</v>
      </c>
      <c r="AE52" s="113">
        <v>60</v>
      </c>
      <c r="AF52" s="114" t="str">
        <f>AB52</f>
        <v>Orang</v>
      </c>
      <c r="AG52" s="129">
        <f>AH52/234752800*100</f>
        <v>76.941702079804799</v>
      </c>
      <c r="AH52" s="124">
        <v>180622800</v>
      </c>
      <c r="AI52" s="113">
        <v>0</v>
      </c>
      <c r="AJ52" s="114" t="str">
        <f>AF52</f>
        <v>Orang</v>
      </c>
      <c r="AK52" s="129">
        <f>AL52/234752800*100</f>
        <v>0</v>
      </c>
      <c r="AL52" s="125">
        <v>0</v>
      </c>
      <c r="AM52" s="113">
        <v>0</v>
      </c>
      <c r="AN52" s="114" t="str">
        <f>AJ52</f>
        <v>Orang</v>
      </c>
      <c r="AO52" s="129">
        <f>AP52/234752800*100</f>
        <v>0</v>
      </c>
      <c r="AP52" s="96">
        <v>0</v>
      </c>
      <c r="AQ52" s="113">
        <v>0</v>
      </c>
      <c r="AR52" s="114" t="str">
        <f>AN52</f>
        <v>Orang</v>
      </c>
      <c r="AS52" s="129">
        <f>AT52/234752800*100</f>
        <v>0</v>
      </c>
      <c r="AT52" s="96">
        <v>0</v>
      </c>
      <c r="AU52" s="113">
        <v>0</v>
      </c>
      <c r="AV52" s="114" t="str">
        <f>AR52</f>
        <v>Orang</v>
      </c>
      <c r="AW52" s="129">
        <f>AX52/234752800*100</f>
        <v>0</v>
      </c>
      <c r="AX52" s="96">
        <v>0</v>
      </c>
      <c r="AY52" s="113">
        <v>0</v>
      </c>
      <c r="AZ52" s="114" t="str">
        <f>AV52</f>
        <v>Orang</v>
      </c>
      <c r="BA52" s="129">
        <f>BB52/234752800*100</f>
        <v>0</v>
      </c>
      <c r="BB52" s="180">
        <v>0</v>
      </c>
      <c r="BC52" s="88"/>
      <c r="BD52" s="88"/>
      <c r="BE52" s="207"/>
      <c r="BF52" s="208"/>
      <c r="BG52" s="208"/>
      <c r="BH52" s="207"/>
      <c r="BI52" s="202"/>
      <c r="BJ52" s="208"/>
      <c r="BK52" s="208"/>
    </row>
    <row r="53" spans="1:63" s="83" customFormat="1" ht="30" x14ac:dyDescent="0.25">
      <c r="A53" s="103">
        <v>3</v>
      </c>
      <c r="B53" s="95" t="s">
        <v>499</v>
      </c>
      <c r="C53" s="113">
        <v>12</v>
      </c>
      <c r="D53" s="195" t="s">
        <v>529</v>
      </c>
      <c r="E53" s="112">
        <v>100</v>
      </c>
      <c r="F53" s="124">
        <v>254785000</v>
      </c>
      <c r="G53" s="113">
        <v>0</v>
      </c>
      <c r="H53" s="195" t="str">
        <f t="shared" ref="H53:H59" si="71">D53</f>
        <v>Kab/ Kota</v>
      </c>
      <c r="I53" s="129">
        <f>J53/254785000*100</f>
        <v>0</v>
      </c>
      <c r="J53" s="133">
        <v>0</v>
      </c>
      <c r="K53" s="113">
        <v>0</v>
      </c>
      <c r="L53" s="195" t="str">
        <f t="shared" ref="L53:L59" si="72">H53</f>
        <v>Kab/ Kota</v>
      </c>
      <c r="M53" s="129">
        <f>N53/254785000*100</f>
        <v>0</v>
      </c>
      <c r="N53" s="133">
        <v>0</v>
      </c>
      <c r="O53" s="113">
        <v>0</v>
      </c>
      <c r="P53" s="195" t="str">
        <f t="shared" ref="P53:P59" si="73">L53</f>
        <v>Kab/ Kota</v>
      </c>
      <c r="Q53" s="129">
        <f>R53/254785000*100</f>
        <v>0</v>
      </c>
      <c r="R53" s="197">
        <v>0</v>
      </c>
      <c r="S53" s="113">
        <v>6</v>
      </c>
      <c r="T53" s="195" t="str">
        <f t="shared" ref="T53" si="74">P53</f>
        <v>Kab/ Kota</v>
      </c>
      <c r="U53" s="129">
        <f>V53/254785000*100</f>
        <v>52.995918127048292</v>
      </c>
      <c r="V53" s="198">
        <v>135025650</v>
      </c>
      <c r="W53" s="113">
        <v>0</v>
      </c>
      <c r="X53" s="195" t="str">
        <f t="shared" ref="X53" si="75">T53</f>
        <v>Kab/ Kota</v>
      </c>
      <c r="Y53" s="129">
        <f>Z53/254785000*100</f>
        <v>0</v>
      </c>
      <c r="Z53" s="133">
        <v>0</v>
      </c>
      <c r="AA53" s="113">
        <v>6</v>
      </c>
      <c r="AB53" s="195" t="str">
        <f t="shared" ref="AB53" si="76">X53</f>
        <v>Kab/ Kota</v>
      </c>
      <c r="AC53" s="129">
        <f>AD53/254785000*100</f>
        <v>47.004081872951701</v>
      </c>
      <c r="AD53" s="99">
        <v>119759350</v>
      </c>
      <c r="AE53" s="113">
        <v>0</v>
      </c>
      <c r="AF53" s="195" t="str">
        <f t="shared" ref="AF53" si="77">AB53</f>
        <v>Kab/ Kota</v>
      </c>
      <c r="AG53" s="129">
        <f>AH53/254785000*100</f>
        <v>0</v>
      </c>
      <c r="AH53" s="125">
        <v>0</v>
      </c>
      <c r="AI53" s="113">
        <v>0</v>
      </c>
      <c r="AJ53" s="195" t="str">
        <f t="shared" ref="AJ53" si="78">AF53</f>
        <v>Kab/ Kota</v>
      </c>
      <c r="AK53" s="129">
        <f>AL53/254785000*100</f>
        <v>0</v>
      </c>
      <c r="AL53" s="125">
        <v>0</v>
      </c>
      <c r="AM53" s="113">
        <v>0</v>
      </c>
      <c r="AN53" s="195" t="str">
        <f t="shared" ref="AN53" si="79">AJ53</f>
        <v>Kab/ Kota</v>
      </c>
      <c r="AO53" s="129">
        <f>AP53/254785000*100</f>
        <v>0</v>
      </c>
      <c r="AP53" s="96">
        <v>0</v>
      </c>
      <c r="AQ53" s="113">
        <v>0</v>
      </c>
      <c r="AR53" s="195" t="str">
        <f t="shared" ref="AR53" si="80">AN53</f>
        <v>Kab/ Kota</v>
      </c>
      <c r="AS53" s="129">
        <f>AT53/254785000*100</f>
        <v>0</v>
      </c>
      <c r="AT53" s="96">
        <v>0</v>
      </c>
      <c r="AU53" s="113">
        <v>0</v>
      </c>
      <c r="AV53" s="195" t="str">
        <f t="shared" ref="AV53" si="81">AR53</f>
        <v>Kab/ Kota</v>
      </c>
      <c r="AW53" s="129">
        <f>AX53/254785000*100</f>
        <v>0</v>
      </c>
      <c r="AX53" s="96">
        <v>0</v>
      </c>
      <c r="AY53" s="113">
        <v>0</v>
      </c>
      <c r="AZ53" s="195" t="str">
        <f t="shared" ref="AZ53" si="82">AV53</f>
        <v>Kab/ Kota</v>
      </c>
      <c r="BA53" s="129">
        <f>BB53/254785000*100</f>
        <v>0</v>
      </c>
      <c r="BB53" s="180">
        <v>0</v>
      </c>
      <c r="BC53" s="88"/>
      <c r="BD53" s="88"/>
      <c r="BE53" s="207"/>
      <c r="BF53" s="208"/>
      <c r="BG53" s="208"/>
      <c r="BH53" s="207"/>
      <c r="BI53" s="202"/>
      <c r="BJ53" s="208"/>
      <c r="BK53" s="208"/>
    </row>
    <row r="54" spans="1:63" s="83" customFormat="1" ht="45" x14ac:dyDescent="0.25">
      <c r="A54" s="103">
        <v>4</v>
      </c>
      <c r="B54" s="95" t="s">
        <v>501</v>
      </c>
      <c r="C54" s="113">
        <v>300</v>
      </c>
      <c r="D54" s="114" t="s">
        <v>527</v>
      </c>
      <c r="E54" s="112">
        <v>100</v>
      </c>
      <c r="F54" s="124">
        <v>774238800</v>
      </c>
      <c r="G54" s="113">
        <v>0</v>
      </c>
      <c r="H54" s="114" t="str">
        <f t="shared" si="71"/>
        <v>Orang</v>
      </c>
      <c r="I54" s="129">
        <f>J54/774283800*100</f>
        <v>0</v>
      </c>
      <c r="J54" s="133">
        <v>0</v>
      </c>
      <c r="K54" s="113">
        <v>300</v>
      </c>
      <c r="L54" s="114" t="str">
        <f t="shared" si="72"/>
        <v>Orang</v>
      </c>
      <c r="M54" s="121">
        <f>N54/774238800*100</f>
        <v>100</v>
      </c>
      <c r="N54" s="132">
        <v>774238800</v>
      </c>
      <c r="O54" s="113">
        <v>0</v>
      </c>
      <c r="P54" s="114" t="str">
        <f t="shared" si="73"/>
        <v>Orang</v>
      </c>
      <c r="Q54" s="121">
        <f>R54/774238800*100</f>
        <v>0</v>
      </c>
      <c r="R54" s="197">
        <v>0</v>
      </c>
      <c r="S54" s="113">
        <v>0</v>
      </c>
      <c r="T54" s="114" t="str">
        <f t="shared" ref="T53:T59" si="83">P54</f>
        <v>Orang</v>
      </c>
      <c r="U54" s="121">
        <f>V54/774238800*100</f>
        <v>0</v>
      </c>
      <c r="V54" s="197">
        <v>0</v>
      </c>
      <c r="W54" s="113">
        <v>0</v>
      </c>
      <c r="X54" s="114" t="str">
        <f t="shared" ref="X53:X59" si="84">T54</f>
        <v>Orang</v>
      </c>
      <c r="Y54" s="121">
        <f>Z54/774238800*100</f>
        <v>0</v>
      </c>
      <c r="Z54" s="133">
        <v>0</v>
      </c>
      <c r="AA54" s="113">
        <v>0</v>
      </c>
      <c r="AB54" s="114" t="str">
        <f t="shared" ref="AB53:AB59" si="85">X54</f>
        <v>Orang</v>
      </c>
      <c r="AC54" s="121">
        <f>AD54/774238800*100</f>
        <v>0</v>
      </c>
      <c r="AD54" s="100">
        <v>0</v>
      </c>
      <c r="AE54" s="113">
        <v>0</v>
      </c>
      <c r="AF54" s="114" t="str">
        <f t="shared" ref="AF53:AF59" si="86">AB54</f>
        <v>Orang</v>
      </c>
      <c r="AG54" s="121">
        <f>AH54/774238800*100</f>
        <v>0</v>
      </c>
      <c r="AH54" s="125">
        <v>0</v>
      </c>
      <c r="AI54" s="113">
        <v>0</v>
      </c>
      <c r="AJ54" s="114" t="str">
        <f t="shared" ref="AJ53:AJ59" si="87">AF54</f>
        <v>Orang</v>
      </c>
      <c r="AK54" s="121">
        <f>AL54/774238800*100</f>
        <v>0</v>
      </c>
      <c r="AL54" s="125">
        <v>0</v>
      </c>
      <c r="AM54" s="113">
        <v>0</v>
      </c>
      <c r="AN54" s="114" t="str">
        <f t="shared" ref="AN53:AN59" si="88">AJ54</f>
        <v>Orang</v>
      </c>
      <c r="AO54" s="121">
        <f>AP54/774238800*100</f>
        <v>0</v>
      </c>
      <c r="AP54" s="96">
        <v>0</v>
      </c>
      <c r="AQ54" s="113">
        <v>0</v>
      </c>
      <c r="AR54" s="114" t="str">
        <f t="shared" ref="AR53:AR59" si="89">AN54</f>
        <v>Orang</v>
      </c>
      <c r="AS54" s="121">
        <f>AT54/774238800*100</f>
        <v>0</v>
      </c>
      <c r="AT54" s="96">
        <v>0</v>
      </c>
      <c r="AU54" s="113">
        <v>0</v>
      </c>
      <c r="AV54" s="114" t="str">
        <f t="shared" ref="AV53:AV59" si="90">AR54</f>
        <v>Orang</v>
      </c>
      <c r="AW54" s="121">
        <f>AX54/774238800*100</f>
        <v>0</v>
      </c>
      <c r="AX54" s="96">
        <v>0</v>
      </c>
      <c r="AY54" s="113">
        <v>0</v>
      </c>
      <c r="AZ54" s="114" t="str">
        <f t="shared" ref="AZ53:AZ59" si="91">AV54</f>
        <v>Orang</v>
      </c>
      <c r="BA54" s="121">
        <f>BB54/774238800*100</f>
        <v>0</v>
      </c>
      <c r="BB54" s="180">
        <v>0</v>
      </c>
      <c r="BC54" s="88"/>
      <c r="BD54" s="88"/>
      <c r="BE54" s="207"/>
      <c r="BF54" s="208"/>
      <c r="BG54" s="208"/>
      <c r="BH54" s="207"/>
      <c r="BI54" s="202"/>
      <c r="BJ54" s="208"/>
      <c r="BK54" s="208"/>
    </row>
    <row r="55" spans="1:63" s="83" customFormat="1" ht="45" x14ac:dyDescent="0.25">
      <c r="A55" s="103">
        <v>5</v>
      </c>
      <c r="B55" s="95" t="s">
        <v>503</v>
      </c>
      <c r="C55" s="113">
        <v>300</v>
      </c>
      <c r="D55" s="114" t="s">
        <v>533</v>
      </c>
      <c r="E55" s="112">
        <v>100</v>
      </c>
      <c r="F55" s="124">
        <v>1042347368</v>
      </c>
      <c r="G55" s="113">
        <v>0</v>
      </c>
      <c r="H55" s="114" t="str">
        <f t="shared" si="71"/>
        <v>BUMDes</v>
      </c>
      <c r="I55" s="129">
        <f>J55/1042347368*100</f>
        <v>0</v>
      </c>
      <c r="J55" s="133">
        <v>0</v>
      </c>
      <c r="K55" s="113">
        <v>0</v>
      </c>
      <c r="L55" s="114" t="str">
        <f t="shared" si="72"/>
        <v>BUMDes</v>
      </c>
      <c r="M55" s="129">
        <f>N55/1042347368*100</f>
        <v>26.551548600446989</v>
      </c>
      <c r="N55" s="132">
        <v>276759368</v>
      </c>
      <c r="O55" s="113">
        <v>300</v>
      </c>
      <c r="P55" s="114" t="str">
        <f t="shared" si="73"/>
        <v>BUMDes</v>
      </c>
      <c r="Q55" s="129">
        <f>R55/1042347368*100</f>
        <v>72.465093997340048</v>
      </c>
      <c r="R55" s="198">
        <v>755338000</v>
      </c>
      <c r="S55" s="113">
        <v>0</v>
      </c>
      <c r="T55" s="114" t="str">
        <f t="shared" si="83"/>
        <v>BUMDes</v>
      </c>
      <c r="U55" s="129">
        <f>V55/1042347368*100</f>
        <v>0.26382759571567316</v>
      </c>
      <c r="V55" s="198">
        <v>2750000</v>
      </c>
      <c r="W55" s="113">
        <v>0</v>
      </c>
      <c r="X55" s="114" t="str">
        <f t="shared" si="84"/>
        <v>BUMDes</v>
      </c>
      <c r="Y55" s="129">
        <f>Z55/1042347368*100</f>
        <v>0</v>
      </c>
      <c r="Z55" s="133">
        <v>0</v>
      </c>
      <c r="AA55" s="113">
        <v>0</v>
      </c>
      <c r="AB55" s="114" t="str">
        <f t="shared" si="85"/>
        <v>BUMDes</v>
      </c>
      <c r="AC55" s="129">
        <f>AD55/1042347368*100</f>
        <v>0</v>
      </c>
      <c r="AD55" s="100">
        <v>0</v>
      </c>
      <c r="AE55" s="113">
        <v>0</v>
      </c>
      <c r="AF55" s="114" t="str">
        <f t="shared" si="86"/>
        <v>BUMDes</v>
      </c>
      <c r="AG55" s="129">
        <f>AH55/1042347368*100</f>
        <v>0</v>
      </c>
      <c r="AH55" s="125">
        <v>0</v>
      </c>
      <c r="AI55" s="113">
        <v>0</v>
      </c>
      <c r="AJ55" s="114" t="str">
        <f t="shared" si="87"/>
        <v>BUMDes</v>
      </c>
      <c r="AK55" s="129">
        <f>AL55/1042347368*100</f>
        <v>0.71952980649729048</v>
      </c>
      <c r="AL55" s="124">
        <v>7500000</v>
      </c>
      <c r="AM55" s="113">
        <v>0</v>
      </c>
      <c r="AN55" s="114" t="str">
        <f t="shared" si="88"/>
        <v>BUMDes</v>
      </c>
      <c r="AO55" s="129">
        <f>AP55/1042347368*100</f>
        <v>0</v>
      </c>
      <c r="AP55" s="96">
        <v>0</v>
      </c>
      <c r="AQ55" s="113">
        <v>0</v>
      </c>
      <c r="AR55" s="114" t="str">
        <f t="shared" si="89"/>
        <v>BUMDes</v>
      </c>
      <c r="AS55" s="129">
        <f>AT55/1042347368*100</f>
        <v>0</v>
      </c>
      <c r="AT55" s="96">
        <v>0</v>
      </c>
      <c r="AU55" s="113">
        <v>0</v>
      </c>
      <c r="AV55" s="114" t="str">
        <f t="shared" si="90"/>
        <v>BUMDes</v>
      </c>
      <c r="AW55" s="129">
        <f>AX55/1042347368*100</f>
        <v>0</v>
      </c>
      <c r="AX55" s="96">
        <v>0</v>
      </c>
      <c r="AY55" s="113">
        <v>0</v>
      </c>
      <c r="AZ55" s="114" t="str">
        <f t="shared" si="91"/>
        <v>BUMDes</v>
      </c>
      <c r="BA55" s="129">
        <f>BB55/1042347368*100</f>
        <v>0</v>
      </c>
      <c r="BB55" s="180">
        <v>0</v>
      </c>
      <c r="BC55" s="88"/>
      <c r="BD55" s="88"/>
      <c r="BE55" s="207"/>
      <c r="BF55" s="208"/>
      <c r="BG55" s="208"/>
      <c r="BH55" s="207"/>
      <c r="BI55" s="202"/>
      <c r="BJ55" s="208"/>
      <c r="BK55" s="208"/>
    </row>
    <row r="56" spans="1:63" s="83" customFormat="1" ht="45" x14ac:dyDescent="0.25">
      <c r="A56" s="103">
        <v>6</v>
      </c>
      <c r="B56" s="95" t="s">
        <v>505</v>
      </c>
      <c r="C56" s="113">
        <v>10</v>
      </c>
      <c r="D56" s="199" t="s">
        <v>534</v>
      </c>
      <c r="E56" s="112">
        <v>100</v>
      </c>
      <c r="F56" s="124">
        <v>1429357562</v>
      </c>
      <c r="G56" s="113">
        <v>0</v>
      </c>
      <c r="H56" s="199" t="s">
        <v>534</v>
      </c>
      <c r="I56" s="129">
        <f>J56/1429357562*100</f>
        <v>4.390364011660786</v>
      </c>
      <c r="J56" s="132">
        <v>62754000</v>
      </c>
      <c r="K56" s="113">
        <v>4</v>
      </c>
      <c r="L56" s="199" t="s">
        <v>534</v>
      </c>
      <c r="M56" s="129">
        <f>N56/1429357562*100</f>
        <v>39.912403807606537</v>
      </c>
      <c r="N56" s="132">
        <v>570490962</v>
      </c>
      <c r="O56" s="113">
        <v>6</v>
      </c>
      <c r="P56" s="199" t="s">
        <v>534</v>
      </c>
      <c r="Q56" s="129">
        <f>R56/1429357562*100</f>
        <v>55.43137847827051</v>
      </c>
      <c r="R56" s="198">
        <v>792312600</v>
      </c>
      <c r="S56" s="113">
        <v>0</v>
      </c>
      <c r="T56" s="199" t="s">
        <v>534</v>
      </c>
      <c r="U56" s="129">
        <f>V56/1429357562*100</f>
        <v>0.26585370246216949</v>
      </c>
      <c r="V56" s="198">
        <v>3800000</v>
      </c>
      <c r="W56" s="113">
        <v>0</v>
      </c>
      <c r="X56" s="199" t="s">
        <v>534</v>
      </c>
      <c r="Y56" s="129">
        <f>Z56/1429357562*100</f>
        <v>0</v>
      </c>
      <c r="Z56" s="133">
        <v>0</v>
      </c>
      <c r="AA56" s="113">
        <v>0</v>
      </c>
      <c r="AB56" s="199" t="s">
        <v>534</v>
      </c>
      <c r="AC56" s="129">
        <f>AD56/1429357562*100</f>
        <v>0</v>
      </c>
      <c r="AD56" s="100">
        <v>0</v>
      </c>
      <c r="AE56" s="113">
        <v>0</v>
      </c>
      <c r="AF56" s="199" t="s">
        <v>534</v>
      </c>
      <c r="AG56" s="129">
        <f>AH56/1429357562*100</f>
        <v>0</v>
      </c>
      <c r="AH56" s="125">
        <v>0</v>
      </c>
      <c r="AI56" s="113">
        <v>0</v>
      </c>
      <c r="AJ56" s="199" t="s">
        <v>534</v>
      </c>
      <c r="AK56" s="129">
        <f>AL56/1429357562*100</f>
        <v>0</v>
      </c>
      <c r="AL56" s="124">
        <v>0</v>
      </c>
      <c r="AM56" s="113">
        <v>0</v>
      </c>
      <c r="AN56" s="199" t="s">
        <v>534</v>
      </c>
      <c r="AO56" s="129">
        <f>AP56/1429357562*100</f>
        <v>0</v>
      </c>
      <c r="AP56" s="96">
        <v>0</v>
      </c>
      <c r="AQ56" s="113">
        <v>0</v>
      </c>
      <c r="AR56" s="199" t="s">
        <v>534</v>
      </c>
      <c r="AS56" s="129">
        <f>AT56/1429357562*100</f>
        <v>0</v>
      </c>
      <c r="AT56" s="96">
        <v>0</v>
      </c>
      <c r="AU56" s="113">
        <v>0</v>
      </c>
      <c r="AV56" s="199" t="s">
        <v>534</v>
      </c>
      <c r="AW56" s="129">
        <f>AX56/1429357562*100</f>
        <v>0</v>
      </c>
      <c r="AX56" s="96">
        <v>0</v>
      </c>
      <c r="AY56" s="113">
        <v>0</v>
      </c>
      <c r="AZ56" s="199" t="s">
        <v>534</v>
      </c>
      <c r="BA56" s="129">
        <f>BB56/1429357562*100</f>
        <v>0</v>
      </c>
      <c r="BB56" s="180">
        <v>0</v>
      </c>
      <c r="BC56" s="88"/>
      <c r="BD56" s="88"/>
      <c r="BE56" s="207"/>
      <c r="BF56" s="208"/>
      <c r="BG56" s="208"/>
      <c r="BH56" s="207"/>
      <c r="BI56" s="202"/>
      <c r="BJ56" s="208"/>
      <c r="BK56" s="208"/>
    </row>
    <row r="57" spans="1:63" s="83" customFormat="1" ht="30" x14ac:dyDescent="0.25">
      <c r="A57" s="103">
        <v>7</v>
      </c>
      <c r="B57" s="95" t="s">
        <v>507</v>
      </c>
      <c r="C57" s="113">
        <v>12</v>
      </c>
      <c r="D57" s="195" t="s">
        <v>529</v>
      </c>
      <c r="E57" s="112">
        <v>100</v>
      </c>
      <c r="F57" s="124">
        <v>313704600</v>
      </c>
      <c r="G57" s="113">
        <v>0</v>
      </c>
      <c r="H57" s="195" t="s">
        <v>529</v>
      </c>
      <c r="I57" s="129">
        <f>J57/313704600*100</f>
        <v>1.0200679237728743</v>
      </c>
      <c r="J57" s="132">
        <v>3200000</v>
      </c>
      <c r="K57" s="113">
        <v>0</v>
      </c>
      <c r="L57" s="195" t="s">
        <v>529</v>
      </c>
      <c r="M57" s="129">
        <f>N57/313704600*100</f>
        <v>0.72751084937868293</v>
      </c>
      <c r="N57" s="132">
        <v>2282235</v>
      </c>
      <c r="O57" s="113">
        <v>0</v>
      </c>
      <c r="P57" s="195" t="s">
        <v>529</v>
      </c>
      <c r="Q57" s="129">
        <f>R57/313704600*100</f>
        <v>0</v>
      </c>
      <c r="R57" s="197">
        <v>0</v>
      </c>
      <c r="S57" s="113">
        <v>8</v>
      </c>
      <c r="T57" s="195" t="s">
        <v>529</v>
      </c>
      <c r="U57" s="129">
        <f>V57/313704600*100</f>
        <v>60.067656005044235</v>
      </c>
      <c r="V57" s="198">
        <v>188435000</v>
      </c>
      <c r="W57" s="113">
        <v>2</v>
      </c>
      <c r="X57" s="195" t="s">
        <v>529</v>
      </c>
      <c r="Y57" s="129">
        <f>Z57/313704600*100</f>
        <v>16.990303935613312</v>
      </c>
      <c r="Z57" s="132">
        <v>53299365</v>
      </c>
      <c r="AA57" s="113">
        <v>1</v>
      </c>
      <c r="AB57" s="195" t="s">
        <v>529</v>
      </c>
      <c r="AC57" s="129">
        <f>AD57/313704600*100</f>
        <v>11.602953861690265</v>
      </c>
      <c r="AD57" s="99">
        <v>36399000</v>
      </c>
      <c r="AE57" s="113">
        <v>1</v>
      </c>
      <c r="AF57" s="195" t="s">
        <v>529</v>
      </c>
      <c r="AG57" s="129">
        <f>AH57/313704600*100</f>
        <v>9.5915074245006302</v>
      </c>
      <c r="AH57" s="124">
        <v>30089000</v>
      </c>
      <c r="AI57" s="113">
        <v>0</v>
      </c>
      <c r="AJ57" s="195" t="s">
        <v>529</v>
      </c>
      <c r="AK57" s="129">
        <f>AL57/313704600*100</f>
        <v>0</v>
      </c>
      <c r="AL57" s="125">
        <v>0</v>
      </c>
      <c r="AM57" s="113">
        <v>0</v>
      </c>
      <c r="AN57" s="195" t="s">
        <v>529</v>
      </c>
      <c r="AO57" s="129">
        <f>AP57/313704600*100</f>
        <v>0</v>
      </c>
      <c r="AP57" s="96">
        <v>0</v>
      </c>
      <c r="AQ57" s="113">
        <v>0</v>
      </c>
      <c r="AR57" s="195" t="s">
        <v>529</v>
      </c>
      <c r="AS57" s="129">
        <f>AT57/313704600*100</f>
        <v>0</v>
      </c>
      <c r="AT57" s="96">
        <v>0</v>
      </c>
      <c r="AU57" s="113">
        <v>0</v>
      </c>
      <c r="AV57" s="195" t="s">
        <v>529</v>
      </c>
      <c r="AW57" s="129">
        <f>AX57/313704600*100</f>
        <v>0</v>
      </c>
      <c r="AX57" s="96">
        <v>0</v>
      </c>
      <c r="AY57" s="113">
        <v>0</v>
      </c>
      <c r="AZ57" s="195" t="s">
        <v>529</v>
      </c>
      <c r="BA57" s="129">
        <f>BB57/313704600*100</f>
        <v>0</v>
      </c>
      <c r="BB57" s="180">
        <v>0</v>
      </c>
      <c r="BC57" s="88"/>
      <c r="BD57" s="88"/>
      <c r="BE57" s="207"/>
      <c r="BF57" s="208"/>
      <c r="BG57" s="208"/>
      <c r="BH57" s="207"/>
      <c r="BI57" s="202"/>
      <c r="BJ57" s="208"/>
      <c r="BK57" s="208"/>
    </row>
    <row r="58" spans="1:63" s="83" customFormat="1" ht="75" x14ac:dyDescent="0.25">
      <c r="A58" s="103">
        <v>8</v>
      </c>
      <c r="B58" s="95" t="s">
        <v>509</v>
      </c>
      <c r="C58" s="113">
        <v>180</v>
      </c>
      <c r="D58" s="114" t="s">
        <v>527</v>
      </c>
      <c r="E58" s="112">
        <v>100</v>
      </c>
      <c r="F58" s="124">
        <v>546804062</v>
      </c>
      <c r="G58" s="113">
        <v>0</v>
      </c>
      <c r="H58" s="114" t="str">
        <f t="shared" si="71"/>
        <v>Orang</v>
      </c>
      <c r="I58" s="129">
        <f>J58/546804062*100</f>
        <v>0.91440432642579739</v>
      </c>
      <c r="J58" s="132">
        <v>5000000</v>
      </c>
      <c r="K58" s="113">
        <v>0</v>
      </c>
      <c r="L58" s="114" t="str">
        <f t="shared" si="72"/>
        <v>Orang</v>
      </c>
      <c r="M58" s="129">
        <f>N58/546804062*100</f>
        <v>0.30175342772051317</v>
      </c>
      <c r="N58" s="132">
        <v>1650000</v>
      </c>
      <c r="O58" s="113">
        <v>0</v>
      </c>
      <c r="P58" s="114" t="str">
        <f t="shared" si="73"/>
        <v>Orang</v>
      </c>
      <c r="Q58" s="129">
        <f>R58/546804062*100</f>
        <v>0</v>
      </c>
      <c r="R58" s="197">
        <v>0</v>
      </c>
      <c r="S58" s="113">
        <v>180</v>
      </c>
      <c r="T58" s="114" t="str">
        <f t="shared" si="83"/>
        <v>Orang</v>
      </c>
      <c r="U58" s="129">
        <f>V58/546804062*100</f>
        <v>97.672653902121155</v>
      </c>
      <c r="V58" s="198">
        <v>534078039</v>
      </c>
      <c r="W58" s="113">
        <v>0</v>
      </c>
      <c r="X58" s="114" t="str">
        <f t="shared" si="84"/>
        <v>Orang</v>
      </c>
      <c r="Y58" s="129">
        <f>Z58/546804062*100</f>
        <v>0.29260938445625523</v>
      </c>
      <c r="Z58" s="132">
        <v>1600000</v>
      </c>
      <c r="AA58" s="113">
        <v>0</v>
      </c>
      <c r="AB58" s="114" t="str">
        <f t="shared" si="85"/>
        <v>Orang</v>
      </c>
      <c r="AC58" s="129">
        <f>AD58/546804062*100</f>
        <v>0</v>
      </c>
      <c r="AD58" s="100">
        <v>0</v>
      </c>
      <c r="AE58" s="113">
        <v>0</v>
      </c>
      <c r="AF58" s="114" t="str">
        <f t="shared" si="86"/>
        <v>Orang</v>
      </c>
      <c r="AG58" s="129">
        <f>AH58/546804062*100</f>
        <v>0</v>
      </c>
      <c r="AH58" s="125">
        <v>0</v>
      </c>
      <c r="AI58" s="113">
        <v>0</v>
      </c>
      <c r="AJ58" s="114" t="str">
        <f t="shared" si="87"/>
        <v>Orang</v>
      </c>
      <c r="AK58" s="129">
        <f>AL58/546804062*100</f>
        <v>0</v>
      </c>
      <c r="AL58" s="125">
        <v>0</v>
      </c>
      <c r="AM58" s="113">
        <v>0</v>
      </c>
      <c r="AN58" s="114" t="str">
        <f t="shared" si="88"/>
        <v>Orang</v>
      </c>
      <c r="AO58" s="129">
        <f>AP58/546804062*100</f>
        <v>0</v>
      </c>
      <c r="AP58" s="96">
        <v>0</v>
      </c>
      <c r="AQ58" s="113">
        <v>0</v>
      </c>
      <c r="AR58" s="114" t="str">
        <f t="shared" si="89"/>
        <v>Orang</v>
      </c>
      <c r="AS58" s="129">
        <f>AT58/546804062*100</f>
        <v>0</v>
      </c>
      <c r="AT58" s="96">
        <v>0</v>
      </c>
      <c r="AU58" s="113">
        <v>0</v>
      </c>
      <c r="AV58" s="114" t="str">
        <f t="shared" si="90"/>
        <v>Orang</v>
      </c>
      <c r="AW58" s="129">
        <f>AX58/546804062*100</f>
        <v>0</v>
      </c>
      <c r="AX58" s="96">
        <v>0</v>
      </c>
      <c r="AY58" s="113">
        <v>0</v>
      </c>
      <c r="AZ58" s="114" t="str">
        <f t="shared" si="91"/>
        <v>Orang</v>
      </c>
      <c r="BA58" s="129">
        <f>BB58/546804062*100</f>
        <v>0.81857895927627544</v>
      </c>
      <c r="BB58" s="181">
        <v>4476023</v>
      </c>
      <c r="BC58" s="88"/>
      <c r="BD58" s="88"/>
      <c r="BE58" s="207"/>
      <c r="BF58" s="208"/>
      <c r="BG58" s="208"/>
      <c r="BH58" s="207"/>
      <c r="BI58" s="202"/>
      <c r="BJ58" s="208"/>
      <c r="BK58" s="208"/>
    </row>
    <row r="59" spans="1:63" s="83" customFormat="1" ht="30" x14ac:dyDescent="0.25">
      <c r="A59" s="103">
        <v>9</v>
      </c>
      <c r="B59" s="95" t="s">
        <v>511</v>
      </c>
      <c r="C59" s="113">
        <v>2</v>
      </c>
      <c r="D59" s="114" t="s">
        <v>535</v>
      </c>
      <c r="E59" s="112">
        <v>100</v>
      </c>
      <c r="F59" s="124">
        <v>144588000</v>
      </c>
      <c r="G59" s="113">
        <v>0</v>
      </c>
      <c r="H59" s="114" t="str">
        <f t="shared" si="71"/>
        <v xml:space="preserve">Kab </v>
      </c>
      <c r="I59" s="129">
        <f>J59/144588000*100</f>
        <v>0</v>
      </c>
      <c r="J59" s="133">
        <v>0</v>
      </c>
      <c r="K59" s="113">
        <v>1</v>
      </c>
      <c r="L59" s="114" t="str">
        <f t="shared" si="72"/>
        <v xml:space="preserve">Kab </v>
      </c>
      <c r="M59" s="129">
        <f>N59/144588000*100</f>
        <v>53.454241015851935</v>
      </c>
      <c r="N59" s="132">
        <v>77288418</v>
      </c>
      <c r="O59" s="113">
        <v>1</v>
      </c>
      <c r="P59" s="114" t="str">
        <f t="shared" si="73"/>
        <v xml:space="preserve">Kab </v>
      </c>
      <c r="Q59" s="129">
        <f>R59/144588000*100</f>
        <v>45.757600907405873</v>
      </c>
      <c r="R59" s="198">
        <v>66160000</v>
      </c>
      <c r="S59" s="113">
        <v>0</v>
      </c>
      <c r="T59" s="114" t="str">
        <f t="shared" si="83"/>
        <v xml:space="preserve">Kab </v>
      </c>
      <c r="U59" s="129">
        <f>V59/144588000*100</f>
        <v>0</v>
      </c>
      <c r="V59" s="197">
        <v>0</v>
      </c>
      <c r="W59" s="113">
        <v>0</v>
      </c>
      <c r="X59" s="114" t="str">
        <f t="shared" si="84"/>
        <v xml:space="preserve">Kab </v>
      </c>
      <c r="Y59" s="129">
        <f>Z59/144588000*100</f>
        <v>0.78815807674219163</v>
      </c>
      <c r="Z59" s="132">
        <v>1139582</v>
      </c>
      <c r="AA59" s="113">
        <v>0</v>
      </c>
      <c r="AB59" s="114" t="str">
        <f t="shared" si="85"/>
        <v xml:space="preserve">Kab </v>
      </c>
      <c r="AC59" s="129">
        <f>AD59/144588000*100</f>
        <v>0</v>
      </c>
      <c r="AD59" s="100">
        <v>0</v>
      </c>
      <c r="AE59" s="113">
        <v>0</v>
      </c>
      <c r="AF59" s="114" t="str">
        <f t="shared" si="86"/>
        <v xml:space="preserve">Kab </v>
      </c>
      <c r="AG59" s="129">
        <f>AH59/144588000*100</f>
        <v>0</v>
      </c>
      <c r="AH59" s="125">
        <v>0</v>
      </c>
      <c r="AI59" s="113">
        <v>0</v>
      </c>
      <c r="AJ59" s="114" t="str">
        <f t="shared" si="87"/>
        <v xml:space="preserve">Kab </v>
      </c>
      <c r="AK59" s="129">
        <f>AL59/144588000*100</f>
        <v>0</v>
      </c>
      <c r="AL59" s="125">
        <v>0</v>
      </c>
      <c r="AM59" s="113">
        <v>0</v>
      </c>
      <c r="AN59" s="114" t="str">
        <f t="shared" si="88"/>
        <v xml:space="preserve">Kab </v>
      </c>
      <c r="AO59" s="129">
        <f>AP59/144588000*100</f>
        <v>0</v>
      </c>
      <c r="AP59" s="96">
        <v>0</v>
      </c>
      <c r="AQ59" s="113">
        <v>0</v>
      </c>
      <c r="AR59" s="114" t="str">
        <f t="shared" si="89"/>
        <v xml:space="preserve">Kab </v>
      </c>
      <c r="AS59" s="129">
        <f>AT59/144588000*100</f>
        <v>0</v>
      </c>
      <c r="AT59" s="96">
        <v>0</v>
      </c>
      <c r="AU59" s="113">
        <v>0</v>
      </c>
      <c r="AV59" s="114" t="str">
        <f t="shared" si="90"/>
        <v xml:space="preserve">Kab </v>
      </c>
      <c r="AW59" s="129">
        <f>AX59/144588000*100</f>
        <v>0</v>
      </c>
      <c r="AX59" s="96">
        <v>0</v>
      </c>
      <c r="AY59" s="113">
        <v>0</v>
      </c>
      <c r="AZ59" s="114" t="str">
        <f t="shared" si="91"/>
        <v xml:space="preserve">Kab </v>
      </c>
      <c r="BA59" s="129">
        <f>BB59/144588000*100</f>
        <v>0</v>
      </c>
      <c r="BB59" s="180">
        <v>0</v>
      </c>
      <c r="BC59" s="88"/>
      <c r="BD59" s="88"/>
      <c r="BE59" s="207"/>
      <c r="BF59" s="208"/>
      <c r="BG59" s="208"/>
      <c r="BH59" s="207"/>
      <c r="BI59" s="202"/>
      <c r="BJ59" s="208"/>
      <c r="BK59" s="208"/>
    </row>
    <row r="60" spans="1:63" s="83" customFormat="1" ht="15.75" thickBot="1" x14ac:dyDescent="0.3">
      <c r="A60" s="103"/>
      <c r="B60" s="97"/>
      <c r="C60" s="116"/>
      <c r="D60" s="117"/>
      <c r="E60" s="123"/>
      <c r="F60" s="98"/>
      <c r="G60" s="116"/>
      <c r="H60" s="117"/>
      <c r="I60" s="131"/>
      <c r="J60" s="98"/>
      <c r="K60" s="116"/>
      <c r="L60" s="117"/>
      <c r="M60" s="131"/>
      <c r="N60" s="98"/>
      <c r="O60" s="116"/>
      <c r="P60" s="117"/>
      <c r="Q60" s="131"/>
      <c r="R60" s="98"/>
      <c r="S60" s="116"/>
      <c r="T60" s="117"/>
      <c r="U60" s="131"/>
      <c r="V60" s="98"/>
      <c r="W60" s="116"/>
      <c r="X60" s="117"/>
      <c r="Y60" s="131"/>
      <c r="Z60" s="98"/>
      <c r="AA60" s="116"/>
      <c r="AB60" s="117"/>
      <c r="AC60" s="131"/>
      <c r="AD60" s="98"/>
      <c r="AE60" s="116"/>
      <c r="AF60" s="117"/>
      <c r="AG60" s="131"/>
      <c r="AH60" s="98"/>
      <c r="AI60" s="116"/>
      <c r="AJ60" s="117"/>
      <c r="AK60" s="131"/>
      <c r="AL60" s="98"/>
      <c r="AM60" s="116"/>
      <c r="AN60" s="117"/>
      <c r="AO60" s="131"/>
      <c r="AP60" s="98"/>
      <c r="AQ60" s="116"/>
      <c r="AR60" s="117"/>
      <c r="AS60" s="131"/>
      <c r="AT60" s="98"/>
      <c r="AU60" s="116"/>
      <c r="AV60" s="117"/>
      <c r="AW60" s="131"/>
      <c r="AX60" s="98"/>
      <c r="AY60" s="116"/>
      <c r="AZ60" s="117"/>
      <c r="BA60" s="123"/>
      <c r="BB60" s="98"/>
      <c r="BC60" s="88"/>
      <c r="BD60" s="88"/>
      <c r="BE60" s="207"/>
      <c r="BF60" s="208"/>
      <c r="BG60" s="208"/>
      <c r="BH60" s="207"/>
      <c r="BI60" s="202"/>
      <c r="BJ60" s="208"/>
      <c r="BK60" s="208"/>
    </row>
  </sheetData>
  <mergeCells count="18">
    <mergeCell ref="B1:BB1"/>
    <mergeCell ref="B2:BB2"/>
    <mergeCell ref="B3:BB3"/>
    <mergeCell ref="C6:E6"/>
    <mergeCell ref="F4:G4"/>
    <mergeCell ref="BE5:BH5"/>
    <mergeCell ref="G6:J6"/>
    <mergeCell ref="K6:N6"/>
    <mergeCell ref="O6:R6"/>
    <mergeCell ref="S6:V6"/>
    <mergeCell ref="W6:Z6"/>
    <mergeCell ref="AA6:AD6"/>
    <mergeCell ref="AE6:AH6"/>
    <mergeCell ref="AI6:AL6"/>
    <mergeCell ref="AM6:AP6"/>
    <mergeCell ref="AQ6:AT6"/>
    <mergeCell ref="AU6:AX6"/>
    <mergeCell ref="AY6:BB6"/>
  </mergeCells>
  <pageMargins left="0.11811023622047245" right="0.11811023622047245" top="0.35433070866141736" bottom="0.35433070866141736" header="0.31496062992125984" footer="0.31496062992125984"/>
  <pageSetup paperSize="5" scale="1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1"/>
  <sheetViews>
    <sheetView topLeftCell="A2" zoomScale="150" zoomScaleNormal="150" workbookViewId="0">
      <pane xSplit="6" ySplit="3" topLeftCell="G69" activePane="bottomRight" state="frozen"/>
      <selection activeCell="A2" sqref="A2"/>
      <selection pane="topRight" activeCell="G2" sqref="G2"/>
      <selection pane="bottomLeft" activeCell="A5" sqref="A5"/>
      <selection pane="bottomRight" activeCell="C69" sqref="C69"/>
    </sheetView>
  </sheetViews>
  <sheetFormatPr defaultRowHeight="15" x14ac:dyDescent="0.25"/>
  <cols>
    <col min="1" max="1" width="11" style="1" customWidth="1"/>
    <col min="2" max="2" width="2.7109375" style="1" customWidth="1"/>
    <col min="3" max="3" width="32.7109375" style="1" customWidth="1"/>
    <col min="4" max="4" width="0.140625" style="1" customWidth="1"/>
    <col min="5" max="5" width="12.5703125" style="1" customWidth="1"/>
    <col min="6" max="6" width="0.42578125" style="1" customWidth="1"/>
    <col min="7" max="8" width="10.85546875" style="1" customWidth="1"/>
    <col min="9" max="9" width="9.85546875" style="1" customWidth="1"/>
    <col min="10" max="10" width="1" style="1" customWidth="1"/>
    <col min="11" max="11" width="3.42578125" style="1" customWidth="1"/>
    <col min="12" max="12" width="2.7109375" style="1" customWidth="1"/>
    <col min="13" max="13" width="3.42578125" style="1" customWidth="1"/>
    <col min="14" max="15" width="10.85546875" style="1" customWidth="1"/>
    <col min="16" max="16" width="9.85546875" style="1" customWidth="1"/>
    <col min="17" max="17" width="1" style="1" customWidth="1"/>
    <col min="18" max="18" width="9.85546875" style="1" customWidth="1"/>
    <col min="19" max="19" width="1" style="1" customWidth="1"/>
    <col min="20" max="20" width="9.85546875" style="1" customWidth="1"/>
    <col min="21" max="21" width="10.85546875" style="1" customWidth="1"/>
    <col min="22" max="22" width="9.85546875" style="1" customWidth="1"/>
    <col min="23" max="23" width="1" style="1" customWidth="1"/>
    <col min="24" max="24" width="9.85546875" style="1" customWidth="1"/>
    <col min="25" max="25" width="1" style="1" customWidth="1"/>
    <col min="26" max="26" width="1.85546875" style="1" customWidth="1"/>
    <col min="27" max="16384" width="9.140625" style="1"/>
  </cols>
  <sheetData>
    <row r="1" spans="1:26" ht="85.7" customHeight="1" x14ac:dyDescent="0.25">
      <c r="A1" s="4" t="s">
        <v>1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11.85" customHeight="1" x14ac:dyDescent="0.25">
      <c r="A2" s="5" t="s">
        <v>2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27.4" customHeight="1" x14ac:dyDescent="0.25">
      <c r="A3" s="6" t="s">
        <v>3</v>
      </c>
      <c r="B3" s="6" t="s">
        <v>4</v>
      </c>
      <c r="C3" s="6"/>
      <c r="D3" s="7" t="s">
        <v>5</v>
      </c>
      <c r="E3" s="8"/>
      <c r="F3" s="9" t="s">
        <v>6</v>
      </c>
      <c r="G3" s="10"/>
      <c r="H3" s="10"/>
      <c r="I3" s="11"/>
      <c r="J3" s="9" t="s">
        <v>7</v>
      </c>
      <c r="K3" s="10"/>
      <c r="L3" s="10"/>
      <c r="M3" s="10"/>
      <c r="N3" s="10"/>
      <c r="O3" s="11"/>
      <c r="P3" s="9" t="s">
        <v>8</v>
      </c>
      <c r="Q3" s="10"/>
      <c r="R3" s="10"/>
      <c r="S3" s="10"/>
      <c r="T3" s="11"/>
      <c r="U3" s="9" t="s">
        <v>9</v>
      </c>
      <c r="V3" s="10"/>
      <c r="W3" s="10"/>
      <c r="X3" s="11"/>
    </row>
    <row r="4" spans="1:26" ht="18.95" customHeight="1" x14ac:dyDescent="0.25">
      <c r="A4" s="6" t="s">
        <v>3</v>
      </c>
      <c r="B4" s="6" t="s">
        <v>4</v>
      </c>
      <c r="D4" s="12" t="s">
        <v>5</v>
      </c>
      <c r="E4" s="13"/>
      <c r="F4" s="14" t="s">
        <v>10</v>
      </c>
      <c r="G4" s="15"/>
      <c r="H4" s="16" t="s">
        <v>11</v>
      </c>
      <c r="I4" s="17" t="s">
        <v>12</v>
      </c>
      <c r="J4" s="9" t="s">
        <v>13</v>
      </c>
      <c r="K4" s="10"/>
      <c r="L4" s="10"/>
      <c r="M4" s="11"/>
      <c r="N4" s="17" t="s">
        <v>14</v>
      </c>
      <c r="O4" s="17" t="s">
        <v>15</v>
      </c>
      <c r="P4" s="17" t="s">
        <v>16</v>
      </c>
      <c r="Q4" s="14" t="s">
        <v>17</v>
      </c>
      <c r="R4" s="15"/>
      <c r="S4" s="14" t="s">
        <v>18</v>
      </c>
      <c r="T4" s="15"/>
      <c r="U4" s="16" t="s">
        <v>19</v>
      </c>
      <c r="V4" s="16" t="s">
        <v>20</v>
      </c>
      <c r="W4" s="14" t="s">
        <v>21</v>
      </c>
      <c r="X4" s="15"/>
    </row>
    <row r="5" spans="1:26" ht="16.149999999999999" customHeight="1" x14ac:dyDescent="0.25">
      <c r="A5" s="9">
        <v>1</v>
      </c>
      <c r="B5" s="11"/>
      <c r="C5" s="9">
        <v>2</v>
      </c>
      <c r="D5" s="11"/>
      <c r="E5" s="9">
        <v>3</v>
      </c>
      <c r="F5" s="11"/>
      <c r="G5" s="9">
        <v>4</v>
      </c>
      <c r="H5" s="10"/>
      <c r="I5" s="11"/>
      <c r="J5" s="9">
        <v>5</v>
      </c>
      <c r="K5" s="10"/>
      <c r="L5" s="10"/>
      <c r="M5" s="10"/>
      <c r="N5" s="10"/>
      <c r="O5" s="11"/>
      <c r="P5" s="9">
        <v>6</v>
      </c>
      <c r="Q5" s="10"/>
      <c r="R5" s="10"/>
      <c r="S5" s="10"/>
      <c r="T5" s="11"/>
      <c r="U5" s="9">
        <v>7</v>
      </c>
      <c r="V5" s="10"/>
      <c r="W5" s="10"/>
      <c r="X5" s="11"/>
    </row>
    <row r="6" spans="1:26" ht="21.2" customHeight="1" x14ac:dyDescent="0.25">
      <c r="A6" s="14">
        <v>4</v>
      </c>
      <c r="B6" s="15"/>
      <c r="C6" s="14" t="s">
        <v>22</v>
      </c>
      <c r="D6" s="15"/>
      <c r="E6" s="14" t="s">
        <v>23</v>
      </c>
      <c r="F6" s="15"/>
      <c r="G6" s="18" t="s">
        <v>24</v>
      </c>
      <c r="H6" s="18" t="s">
        <v>24</v>
      </c>
      <c r="I6" s="16" t="s">
        <v>25</v>
      </c>
      <c r="J6" s="19" t="s">
        <v>24</v>
      </c>
      <c r="K6" s="20"/>
      <c r="L6" s="20"/>
      <c r="M6" s="21"/>
      <c r="N6" s="18" t="s">
        <v>24</v>
      </c>
      <c r="O6" s="16" t="s">
        <v>25</v>
      </c>
      <c r="P6" s="18" t="s">
        <v>24</v>
      </c>
      <c r="Q6" s="19" t="s">
        <v>24</v>
      </c>
      <c r="R6" s="21"/>
      <c r="S6" s="14" t="s">
        <v>25</v>
      </c>
      <c r="T6" s="15"/>
      <c r="U6" s="18" t="s">
        <v>24</v>
      </c>
      <c r="V6" s="18" t="s">
        <v>24</v>
      </c>
      <c r="W6" s="14" t="s">
        <v>25</v>
      </c>
      <c r="X6" s="15"/>
    </row>
    <row r="7" spans="1:26" ht="20.85" customHeight="1" x14ac:dyDescent="0.25">
      <c r="A7" s="14" t="s">
        <v>26</v>
      </c>
      <c r="B7" s="15"/>
      <c r="C7" s="14" t="s">
        <v>27</v>
      </c>
      <c r="D7" s="15"/>
      <c r="E7" s="14" t="s">
        <v>23</v>
      </c>
      <c r="F7" s="15"/>
      <c r="G7" s="18" t="s">
        <v>24</v>
      </c>
      <c r="H7" s="18" t="s">
        <v>24</v>
      </c>
      <c r="I7" s="16" t="s">
        <v>25</v>
      </c>
      <c r="J7" s="19" t="s">
        <v>24</v>
      </c>
      <c r="K7" s="20"/>
      <c r="L7" s="20"/>
      <c r="M7" s="21"/>
      <c r="N7" s="18" t="s">
        <v>24</v>
      </c>
      <c r="O7" s="16" t="s">
        <v>25</v>
      </c>
      <c r="P7" s="18" t="s">
        <v>24</v>
      </c>
      <c r="Q7" s="19" t="s">
        <v>24</v>
      </c>
      <c r="R7" s="21"/>
      <c r="S7" s="14" t="s">
        <v>25</v>
      </c>
      <c r="T7" s="15"/>
      <c r="U7" s="18" t="s">
        <v>24</v>
      </c>
      <c r="V7" s="18" t="s">
        <v>24</v>
      </c>
      <c r="W7" s="14" t="s">
        <v>25</v>
      </c>
      <c r="X7" s="15"/>
    </row>
    <row r="8" spans="1:26" ht="20.85" customHeight="1" x14ac:dyDescent="0.25">
      <c r="A8" s="14" t="s">
        <v>28</v>
      </c>
      <c r="B8" s="15"/>
      <c r="C8" s="14" t="s">
        <v>29</v>
      </c>
      <c r="D8" s="15"/>
      <c r="E8" s="14" t="s">
        <v>23</v>
      </c>
      <c r="F8" s="15"/>
      <c r="G8" s="18" t="s">
        <v>24</v>
      </c>
      <c r="H8" s="18" t="s">
        <v>24</v>
      </c>
      <c r="I8" s="16" t="s">
        <v>25</v>
      </c>
      <c r="J8" s="19" t="s">
        <v>24</v>
      </c>
      <c r="K8" s="20"/>
      <c r="L8" s="20"/>
      <c r="M8" s="21"/>
      <c r="N8" s="18" t="s">
        <v>24</v>
      </c>
      <c r="O8" s="16" t="s">
        <v>25</v>
      </c>
      <c r="P8" s="18" t="s">
        <v>24</v>
      </c>
      <c r="Q8" s="19" t="s">
        <v>24</v>
      </c>
      <c r="R8" s="21"/>
      <c r="S8" s="14" t="s">
        <v>25</v>
      </c>
      <c r="T8" s="15"/>
      <c r="U8" s="18" t="s">
        <v>24</v>
      </c>
      <c r="V8" s="18" t="s">
        <v>24</v>
      </c>
      <c r="W8" s="14" t="s">
        <v>25</v>
      </c>
      <c r="X8" s="15"/>
    </row>
    <row r="9" spans="1:26" ht="20.85" customHeight="1" x14ac:dyDescent="0.25">
      <c r="A9" s="14" t="s">
        <v>30</v>
      </c>
      <c r="B9" s="15"/>
      <c r="C9" s="14" t="s">
        <v>31</v>
      </c>
      <c r="D9" s="15"/>
      <c r="E9" s="14" t="s">
        <v>23</v>
      </c>
      <c r="F9" s="15"/>
      <c r="G9" s="18" t="s">
        <v>24</v>
      </c>
      <c r="H9" s="18" t="s">
        <v>24</v>
      </c>
      <c r="I9" s="16" t="s">
        <v>25</v>
      </c>
      <c r="J9" s="19" t="s">
        <v>24</v>
      </c>
      <c r="K9" s="20"/>
      <c r="L9" s="20"/>
      <c r="M9" s="21"/>
      <c r="N9" s="18" t="s">
        <v>24</v>
      </c>
      <c r="O9" s="16" t="s">
        <v>25</v>
      </c>
      <c r="P9" s="18" t="s">
        <v>24</v>
      </c>
      <c r="Q9" s="19" t="s">
        <v>24</v>
      </c>
      <c r="R9" s="21"/>
      <c r="S9" s="14" t="s">
        <v>25</v>
      </c>
      <c r="T9" s="15"/>
      <c r="U9" s="18" t="s">
        <v>24</v>
      </c>
      <c r="V9" s="18" t="s">
        <v>24</v>
      </c>
      <c r="W9" s="14" t="s">
        <v>25</v>
      </c>
      <c r="X9" s="15"/>
    </row>
    <row r="10" spans="1:26" ht="20.85" customHeight="1" x14ac:dyDescent="0.25">
      <c r="A10" s="22" t="s">
        <v>32</v>
      </c>
      <c r="B10" s="23"/>
      <c r="C10" s="22" t="s">
        <v>33</v>
      </c>
      <c r="D10" s="23"/>
      <c r="E10" s="22" t="s">
        <v>23</v>
      </c>
      <c r="F10" s="23"/>
      <c r="G10" s="3" t="s">
        <v>24</v>
      </c>
      <c r="H10" s="3" t="s">
        <v>24</v>
      </c>
      <c r="I10" s="2" t="s">
        <v>25</v>
      </c>
      <c r="J10" s="24" t="s">
        <v>24</v>
      </c>
      <c r="K10" s="25"/>
      <c r="L10" s="25"/>
      <c r="M10" s="26"/>
      <c r="N10" s="3" t="s">
        <v>24</v>
      </c>
      <c r="O10" s="2" t="s">
        <v>25</v>
      </c>
      <c r="P10" s="3" t="s">
        <v>24</v>
      </c>
      <c r="Q10" s="24" t="s">
        <v>24</v>
      </c>
      <c r="R10" s="26"/>
      <c r="S10" s="22" t="s">
        <v>25</v>
      </c>
      <c r="T10" s="23"/>
      <c r="U10" s="3" t="s">
        <v>24</v>
      </c>
      <c r="V10" s="3" t="s">
        <v>24</v>
      </c>
      <c r="W10" s="22" t="s">
        <v>25</v>
      </c>
      <c r="X10" s="23"/>
    </row>
    <row r="11" spans="1:26" ht="20.85" customHeight="1" x14ac:dyDescent="0.25">
      <c r="A11" s="27"/>
      <c r="B11" s="28"/>
      <c r="C11" s="14" t="s">
        <v>34</v>
      </c>
      <c r="D11" s="15"/>
      <c r="E11" s="14" t="s">
        <v>23</v>
      </c>
      <c r="F11" s="15"/>
      <c r="G11" s="18" t="s">
        <v>24</v>
      </c>
      <c r="H11" s="18" t="s">
        <v>24</v>
      </c>
      <c r="I11" s="16" t="s">
        <v>25</v>
      </c>
      <c r="J11" s="19" t="s">
        <v>24</v>
      </c>
      <c r="K11" s="20"/>
      <c r="L11" s="20"/>
      <c r="M11" s="21"/>
      <c r="N11" s="18" t="s">
        <v>24</v>
      </c>
      <c r="O11" s="16" t="s">
        <v>25</v>
      </c>
      <c r="P11" s="18" t="s">
        <v>24</v>
      </c>
      <c r="Q11" s="19" t="s">
        <v>24</v>
      </c>
      <c r="R11" s="21"/>
      <c r="S11" s="14" t="s">
        <v>25</v>
      </c>
      <c r="T11" s="15"/>
      <c r="U11" s="18" t="s">
        <v>24</v>
      </c>
      <c r="V11" s="18" t="s">
        <v>24</v>
      </c>
      <c r="W11" s="14" t="s">
        <v>25</v>
      </c>
      <c r="X11" s="15"/>
    </row>
    <row r="12" spans="1:26" ht="22.35" customHeight="1" x14ac:dyDescent="0.25">
      <c r="A12" s="27"/>
      <c r="B12" s="28"/>
      <c r="C12" s="14" t="s">
        <v>35</v>
      </c>
      <c r="D12" s="15"/>
      <c r="E12" s="14" t="s">
        <v>23</v>
      </c>
      <c r="F12" s="15"/>
      <c r="G12" s="9" t="s">
        <v>25</v>
      </c>
      <c r="H12" s="10"/>
      <c r="I12" s="11"/>
      <c r="J12" s="9" t="s">
        <v>25</v>
      </c>
      <c r="K12" s="10"/>
      <c r="L12" s="10"/>
      <c r="M12" s="10"/>
      <c r="N12" s="10"/>
      <c r="O12" s="11"/>
      <c r="P12" s="9" t="s">
        <v>25</v>
      </c>
      <c r="Q12" s="10"/>
      <c r="R12" s="10"/>
      <c r="S12" s="10"/>
      <c r="T12" s="11"/>
      <c r="U12" s="9" t="s">
        <v>25</v>
      </c>
      <c r="V12" s="10"/>
      <c r="W12" s="10"/>
      <c r="X12" s="11"/>
    </row>
    <row r="13" spans="1:26" ht="20.85" customHeight="1" x14ac:dyDescent="0.25">
      <c r="A13" s="27"/>
      <c r="B13" s="28"/>
      <c r="C13" s="14" t="s">
        <v>36</v>
      </c>
      <c r="D13" s="15"/>
      <c r="E13" s="14" t="s">
        <v>37</v>
      </c>
      <c r="F13" s="15"/>
      <c r="G13" s="16" t="s">
        <v>38</v>
      </c>
      <c r="H13" s="16" t="s">
        <v>38</v>
      </c>
      <c r="I13" s="16" t="s">
        <v>38</v>
      </c>
      <c r="J13" s="14" t="s">
        <v>39</v>
      </c>
      <c r="K13" s="29"/>
      <c r="L13" s="29"/>
      <c r="M13" s="15"/>
      <c r="N13" s="16" t="s">
        <v>39</v>
      </c>
      <c r="O13" s="16" t="s">
        <v>38</v>
      </c>
      <c r="P13" s="16" t="s">
        <v>38</v>
      </c>
      <c r="Q13" s="14" t="s">
        <v>38</v>
      </c>
      <c r="R13" s="15"/>
      <c r="S13" s="14" t="s">
        <v>38</v>
      </c>
      <c r="T13" s="15"/>
      <c r="U13" s="16" t="s">
        <v>38</v>
      </c>
      <c r="V13" s="16" t="s">
        <v>40</v>
      </c>
      <c r="W13" s="14" t="s">
        <v>41</v>
      </c>
      <c r="X13" s="15"/>
    </row>
    <row r="14" spans="1:26" ht="20.85" customHeight="1" x14ac:dyDescent="0.25">
      <c r="A14" s="14" t="s">
        <v>42</v>
      </c>
      <c r="B14" s="15"/>
      <c r="C14" s="14" t="s">
        <v>43</v>
      </c>
      <c r="D14" s="15"/>
      <c r="E14" s="14" t="s">
        <v>37</v>
      </c>
      <c r="F14" s="15"/>
      <c r="G14" s="16" t="s">
        <v>38</v>
      </c>
      <c r="H14" s="16" t="s">
        <v>38</v>
      </c>
      <c r="I14" s="16" t="s">
        <v>38</v>
      </c>
      <c r="J14" s="14" t="s">
        <v>39</v>
      </c>
      <c r="K14" s="29"/>
      <c r="L14" s="29"/>
      <c r="M14" s="15"/>
      <c r="N14" s="16" t="s">
        <v>39</v>
      </c>
      <c r="O14" s="16" t="s">
        <v>38</v>
      </c>
      <c r="P14" s="16" t="s">
        <v>38</v>
      </c>
      <c r="Q14" s="14" t="s">
        <v>38</v>
      </c>
      <c r="R14" s="15"/>
      <c r="S14" s="14" t="s">
        <v>38</v>
      </c>
      <c r="T14" s="15"/>
      <c r="U14" s="16" t="s">
        <v>38</v>
      </c>
      <c r="V14" s="16" t="s">
        <v>40</v>
      </c>
      <c r="W14" s="14" t="s">
        <v>41</v>
      </c>
      <c r="X14" s="15"/>
    </row>
    <row r="15" spans="1:26" ht="20.85" customHeight="1" x14ac:dyDescent="0.25">
      <c r="A15" s="14" t="s">
        <v>44</v>
      </c>
      <c r="B15" s="15"/>
      <c r="C15" s="14" t="s">
        <v>45</v>
      </c>
      <c r="D15" s="15"/>
      <c r="E15" s="14" t="s">
        <v>37</v>
      </c>
      <c r="F15" s="15"/>
      <c r="G15" s="16" t="s">
        <v>38</v>
      </c>
      <c r="H15" s="16" t="s">
        <v>38</v>
      </c>
      <c r="I15" s="16" t="s">
        <v>38</v>
      </c>
      <c r="J15" s="14" t="s">
        <v>39</v>
      </c>
      <c r="K15" s="29"/>
      <c r="L15" s="29"/>
      <c r="M15" s="15"/>
      <c r="N15" s="16" t="s">
        <v>39</v>
      </c>
      <c r="O15" s="16" t="s">
        <v>38</v>
      </c>
      <c r="P15" s="16" t="s">
        <v>38</v>
      </c>
      <c r="Q15" s="14" t="s">
        <v>38</v>
      </c>
      <c r="R15" s="15"/>
      <c r="S15" s="14" t="s">
        <v>38</v>
      </c>
      <c r="T15" s="15"/>
      <c r="U15" s="16" t="s">
        <v>38</v>
      </c>
      <c r="V15" s="16" t="s">
        <v>40</v>
      </c>
      <c r="W15" s="14" t="s">
        <v>41</v>
      </c>
      <c r="X15" s="15"/>
    </row>
    <row r="16" spans="1:26" ht="20.85" customHeight="1" x14ac:dyDescent="0.25">
      <c r="A16" s="14" t="s">
        <v>46</v>
      </c>
      <c r="B16" s="15"/>
      <c r="C16" s="14" t="s">
        <v>47</v>
      </c>
      <c r="D16" s="15"/>
      <c r="E16" s="14" t="s">
        <v>48</v>
      </c>
      <c r="F16" s="15"/>
      <c r="G16" s="16" t="s">
        <v>49</v>
      </c>
      <c r="H16" s="16" t="s">
        <v>49</v>
      </c>
      <c r="I16" s="16" t="s">
        <v>49</v>
      </c>
      <c r="J16" s="14" t="s">
        <v>50</v>
      </c>
      <c r="K16" s="29"/>
      <c r="L16" s="29"/>
      <c r="M16" s="15"/>
      <c r="N16" s="16" t="s">
        <v>50</v>
      </c>
      <c r="O16" s="16" t="s">
        <v>49</v>
      </c>
      <c r="P16" s="16" t="s">
        <v>49</v>
      </c>
      <c r="Q16" s="14" t="s">
        <v>49</v>
      </c>
      <c r="R16" s="15"/>
      <c r="S16" s="14" t="s">
        <v>49</v>
      </c>
      <c r="T16" s="15"/>
      <c r="U16" s="16" t="s">
        <v>49</v>
      </c>
      <c r="V16" s="16" t="s">
        <v>51</v>
      </c>
      <c r="W16" s="14" t="s">
        <v>52</v>
      </c>
      <c r="X16" s="15"/>
    </row>
    <row r="17" spans="1:24" ht="20.85" customHeight="1" x14ac:dyDescent="0.25">
      <c r="A17" s="22" t="s">
        <v>53</v>
      </c>
      <c r="B17" s="23"/>
      <c r="C17" s="22" t="s">
        <v>54</v>
      </c>
      <c r="D17" s="23"/>
      <c r="E17" s="22" t="s">
        <v>55</v>
      </c>
      <c r="F17" s="23"/>
      <c r="G17" s="2" t="s">
        <v>56</v>
      </c>
      <c r="H17" s="2" t="s">
        <v>56</v>
      </c>
      <c r="I17" s="2" t="s">
        <v>56</v>
      </c>
      <c r="J17" s="22" t="s">
        <v>57</v>
      </c>
      <c r="K17" s="30"/>
      <c r="L17" s="30"/>
      <c r="M17" s="23"/>
      <c r="N17" s="2" t="s">
        <v>57</v>
      </c>
      <c r="O17" s="2" t="s">
        <v>56</v>
      </c>
      <c r="P17" s="2" t="s">
        <v>56</v>
      </c>
      <c r="Q17" s="22" t="s">
        <v>56</v>
      </c>
      <c r="R17" s="23"/>
      <c r="S17" s="22" t="s">
        <v>56</v>
      </c>
      <c r="T17" s="23"/>
      <c r="U17" s="2" t="s">
        <v>56</v>
      </c>
      <c r="V17" s="2" t="s">
        <v>56</v>
      </c>
      <c r="W17" s="22" t="s">
        <v>56</v>
      </c>
      <c r="X17" s="23"/>
    </row>
    <row r="18" spans="1:24" ht="20.85" customHeight="1" x14ac:dyDescent="0.25">
      <c r="A18" s="22" t="s">
        <v>58</v>
      </c>
      <c r="B18" s="23"/>
      <c r="C18" s="22" t="s">
        <v>59</v>
      </c>
      <c r="D18" s="23"/>
      <c r="E18" s="22" t="s">
        <v>60</v>
      </c>
      <c r="F18" s="23"/>
      <c r="G18" s="2" t="s">
        <v>61</v>
      </c>
      <c r="H18" s="2" t="s">
        <v>61</v>
      </c>
      <c r="I18" s="2" t="s">
        <v>61</v>
      </c>
      <c r="J18" s="22" t="s">
        <v>62</v>
      </c>
      <c r="K18" s="30"/>
      <c r="L18" s="30"/>
      <c r="M18" s="23"/>
      <c r="N18" s="2" t="s">
        <v>62</v>
      </c>
      <c r="O18" s="2" t="s">
        <v>61</v>
      </c>
      <c r="P18" s="2" t="s">
        <v>61</v>
      </c>
      <c r="Q18" s="22" t="s">
        <v>61</v>
      </c>
      <c r="R18" s="23"/>
      <c r="S18" s="22" t="s">
        <v>61</v>
      </c>
      <c r="T18" s="23"/>
      <c r="U18" s="2" t="s">
        <v>61</v>
      </c>
      <c r="V18" s="2" t="s">
        <v>61</v>
      </c>
      <c r="W18" s="22" t="s">
        <v>61</v>
      </c>
      <c r="X18" s="23"/>
    </row>
    <row r="19" spans="1:24" ht="20.85" customHeight="1" x14ac:dyDescent="0.25">
      <c r="A19" s="22" t="s">
        <v>63</v>
      </c>
      <c r="B19" s="23"/>
      <c r="C19" s="22" t="s">
        <v>64</v>
      </c>
      <c r="D19" s="23"/>
      <c r="E19" s="22" t="s">
        <v>65</v>
      </c>
      <c r="F19" s="23"/>
      <c r="G19" s="2" t="s">
        <v>66</v>
      </c>
      <c r="H19" s="2" t="s">
        <v>66</v>
      </c>
      <c r="I19" s="2" t="s">
        <v>66</v>
      </c>
      <c r="J19" s="22" t="s">
        <v>67</v>
      </c>
      <c r="K19" s="30"/>
      <c r="L19" s="30"/>
      <c r="M19" s="23"/>
      <c r="N19" s="2" t="s">
        <v>67</v>
      </c>
      <c r="O19" s="2" t="s">
        <v>66</v>
      </c>
      <c r="P19" s="2" t="s">
        <v>66</v>
      </c>
      <c r="Q19" s="22" t="s">
        <v>66</v>
      </c>
      <c r="R19" s="23"/>
      <c r="S19" s="22" t="s">
        <v>66</v>
      </c>
      <c r="T19" s="23"/>
      <c r="U19" s="2" t="s">
        <v>66</v>
      </c>
      <c r="V19" s="2" t="s">
        <v>66</v>
      </c>
      <c r="W19" s="22" t="s">
        <v>66</v>
      </c>
      <c r="X19" s="23"/>
    </row>
    <row r="20" spans="1:24" ht="20.85" customHeight="1" x14ac:dyDescent="0.25">
      <c r="A20" s="22" t="s">
        <v>68</v>
      </c>
      <c r="B20" s="23"/>
      <c r="C20" s="22" t="s">
        <v>69</v>
      </c>
      <c r="D20" s="23"/>
      <c r="E20" s="22" t="s">
        <v>70</v>
      </c>
      <c r="F20" s="23"/>
      <c r="G20" s="2" t="s">
        <v>71</v>
      </c>
      <c r="H20" s="2" t="s">
        <v>71</v>
      </c>
      <c r="I20" s="2" t="s">
        <v>71</v>
      </c>
      <c r="J20" s="22" t="s">
        <v>72</v>
      </c>
      <c r="K20" s="30"/>
      <c r="L20" s="30"/>
      <c r="M20" s="23"/>
      <c r="N20" s="2" t="s">
        <v>72</v>
      </c>
      <c r="O20" s="2" t="s">
        <v>71</v>
      </c>
      <c r="P20" s="2" t="s">
        <v>71</v>
      </c>
      <c r="Q20" s="22" t="s">
        <v>71</v>
      </c>
      <c r="R20" s="23"/>
      <c r="S20" s="22" t="s">
        <v>71</v>
      </c>
      <c r="T20" s="23"/>
      <c r="U20" s="2" t="s">
        <v>71</v>
      </c>
      <c r="V20" s="2" t="s">
        <v>71</v>
      </c>
      <c r="W20" s="22" t="s">
        <v>71</v>
      </c>
      <c r="X20" s="23"/>
    </row>
    <row r="21" spans="1:24" ht="20.85" customHeight="1" x14ac:dyDescent="0.25">
      <c r="A21" s="22" t="s">
        <v>73</v>
      </c>
      <c r="B21" s="23"/>
      <c r="C21" s="22" t="s">
        <v>74</v>
      </c>
      <c r="D21" s="23"/>
      <c r="E21" s="22" t="s">
        <v>75</v>
      </c>
      <c r="F21" s="23"/>
      <c r="G21" s="2" t="s">
        <v>76</v>
      </c>
      <c r="H21" s="2" t="s">
        <v>76</v>
      </c>
      <c r="I21" s="2" t="s">
        <v>76</v>
      </c>
      <c r="J21" s="22" t="s">
        <v>77</v>
      </c>
      <c r="K21" s="30"/>
      <c r="L21" s="30"/>
      <c r="M21" s="23"/>
      <c r="N21" s="2" t="s">
        <v>77</v>
      </c>
      <c r="O21" s="2" t="s">
        <v>76</v>
      </c>
      <c r="P21" s="2" t="s">
        <v>76</v>
      </c>
      <c r="Q21" s="22" t="s">
        <v>76</v>
      </c>
      <c r="R21" s="23"/>
      <c r="S21" s="22" t="s">
        <v>76</v>
      </c>
      <c r="T21" s="23"/>
      <c r="U21" s="2" t="s">
        <v>76</v>
      </c>
      <c r="V21" s="2" t="s">
        <v>76</v>
      </c>
      <c r="W21" s="22" t="s">
        <v>76</v>
      </c>
      <c r="X21" s="23"/>
    </row>
    <row r="22" spans="1:24" ht="20.85" customHeight="1" x14ac:dyDescent="0.25">
      <c r="A22" s="22" t="s">
        <v>78</v>
      </c>
      <c r="B22" s="23"/>
      <c r="C22" s="22" t="s">
        <v>79</v>
      </c>
      <c r="D22" s="23"/>
      <c r="E22" s="22" t="s">
        <v>80</v>
      </c>
      <c r="F22" s="23"/>
      <c r="G22" s="2" t="s">
        <v>81</v>
      </c>
      <c r="H22" s="2" t="s">
        <v>81</v>
      </c>
      <c r="I22" s="2" t="s">
        <v>81</v>
      </c>
      <c r="J22" s="22" t="s">
        <v>81</v>
      </c>
      <c r="K22" s="30"/>
      <c r="L22" s="30"/>
      <c r="M22" s="23"/>
      <c r="N22" s="2" t="s">
        <v>81</v>
      </c>
      <c r="O22" s="2" t="s">
        <v>81</v>
      </c>
      <c r="P22" s="2" t="s">
        <v>81</v>
      </c>
      <c r="Q22" s="22" t="s">
        <v>81</v>
      </c>
      <c r="R22" s="23"/>
      <c r="S22" s="22" t="s">
        <v>81</v>
      </c>
      <c r="T22" s="23"/>
      <c r="U22" s="2" t="s">
        <v>81</v>
      </c>
      <c r="V22" s="2" t="s">
        <v>81</v>
      </c>
      <c r="W22" s="22" t="s">
        <v>81</v>
      </c>
      <c r="X22" s="23"/>
    </row>
    <row r="23" spans="1:24" ht="20.85" customHeight="1" x14ac:dyDescent="0.25">
      <c r="A23" s="22" t="s">
        <v>82</v>
      </c>
      <c r="B23" s="23"/>
      <c r="C23" s="22" t="s">
        <v>83</v>
      </c>
      <c r="D23" s="23"/>
      <c r="E23" s="22" t="s">
        <v>84</v>
      </c>
      <c r="F23" s="23"/>
      <c r="G23" s="2" t="s">
        <v>85</v>
      </c>
      <c r="H23" s="2" t="s">
        <v>85</v>
      </c>
      <c r="I23" s="2" t="s">
        <v>85</v>
      </c>
      <c r="J23" s="22" t="s">
        <v>85</v>
      </c>
      <c r="K23" s="30"/>
      <c r="L23" s="30"/>
      <c r="M23" s="23"/>
      <c r="N23" s="2" t="s">
        <v>85</v>
      </c>
      <c r="O23" s="2" t="s">
        <v>85</v>
      </c>
      <c r="P23" s="2" t="s">
        <v>85</v>
      </c>
      <c r="Q23" s="22" t="s">
        <v>85</v>
      </c>
      <c r="R23" s="23"/>
      <c r="S23" s="22" t="s">
        <v>85</v>
      </c>
      <c r="T23" s="23"/>
      <c r="U23" s="2" t="s">
        <v>85</v>
      </c>
      <c r="V23" s="2" t="s">
        <v>85</v>
      </c>
      <c r="W23" s="22" t="s">
        <v>85</v>
      </c>
      <c r="X23" s="23"/>
    </row>
    <row r="24" spans="1:24" ht="20.85" customHeight="1" x14ac:dyDescent="0.25">
      <c r="A24" s="22" t="s">
        <v>86</v>
      </c>
      <c r="B24" s="23"/>
      <c r="C24" s="22" t="s">
        <v>87</v>
      </c>
      <c r="D24" s="23"/>
      <c r="E24" s="22" t="s">
        <v>88</v>
      </c>
      <c r="F24" s="23"/>
      <c r="G24" s="2" t="s">
        <v>89</v>
      </c>
      <c r="H24" s="2" t="s">
        <v>89</v>
      </c>
      <c r="I24" s="2" t="s">
        <v>89</v>
      </c>
      <c r="J24" s="22" t="s">
        <v>89</v>
      </c>
      <c r="K24" s="30"/>
      <c r="L24" s="30"/>
      <c r="M24" s="23"/>
      <c r="N24" s="2" t="s">
        <v>89</v>
      </c>
      <c r="O24" s="2" t="s">
        <v>89</v>
      </c>
      <c r="P24" s="2" t="s">
        <v>89</v>
      </c>
      <c r="Q24" s="22" t="s">
        <v>89</v>
      </c>
      <c r="R24" s="23"/>
      <c r="S24" s="22" t="s">
        <v>89</v>
      </c>
      <c r="T24" s="23"/>
      <c r="U24" s="2" t="s">
        <v>89</v>
      </c>
      <c r="V24" s="2" t="s">
        <v>89</v>
      </c>
      <c r="W24" s="22" t="s">
        <v>89</v>
      </c>
      <c r="X24" s="23"/>
    </row>
    <row r="25" spans="1:24" ht="20.85" customHeight="1" x14ac:dyDescent="0.25">
      <c r="A25" s="22" t="s">
        <v>90</v>
      </c>
      <c r="B25" s="23"/>
      <c r="C25" s="22" t="s">
        <v>91</v>
      </c>
      <c r="D25" s="23"/>
      <c r="E25" s="22" t="s">
        <v>92</v>
      </c>
      <c r="F25" s="23"/>
      <c r="G25" s="2" t="s">
        <v>93</v>
      </c>
      <c r="H25" s="2" t="s">
        <v>93</v>
      </c>
      <c r="I25" s="2" t="s">
        <v>93</v>
      </c>
      <c r="J25" s="22" t="s">
        <v>93</v>
      </c>
      <c r="K25" s="30"/>
      <c r="L25" s="30"/>
      <c r="M25" s="23"/>
      <c r="N25" s="2" t="s">
        <v>93</v>
      </c>
      <c r="O25" s="2" t="s">
        <v>93</v>
      </c>
      <c r="P25" s="2" t="s">
        <v>93</v>
      </c>
      <c r="Q25" s="22" t="s">
        <v>93</v>
      </c>
      <c r="R25" s="23"/>
      <c r="S25" s="22" t="s">
        <v>93</v>
      </c>
      <c r="T25" s="23"/>
      <c r="U25" s="2" t="s">
        <v>93</v>
      </c>
      <c r="V25" s="2" t="s">
        <v>94</v>
      </c>
      <c r="W25" s="22" t="s">
        <v>95</v>
      </c>
      <c r="X25" s="23"/>
    </row>
    <row r="26" spans="1:24" ht="20.85" customHeight="1" x14ac:dyDescent="0.25">
      <c r="A26" s="14" t="s">
        <v>96</v>
      </c>
      <c r="B26" s="15"/>
      <c r="C26" s="14" t="s">
        <v>97</v>
      </c>
      <c r="D26" s="15"/>
      <c r="E26" s="14" t="s">
        <v>98</v>
      </c>
      <c r="F26" s="15"/>
      <c r="G26" s="16" t="s">
        <v>99</v>
      </c>
      <c r="H26" s="16" t="s">
        <v>99</v>
      </c>
      <c r="I26" s="16" t="s">
        <v>99</v>
      </c>
      <c r="J26" s="14" t="s">
        <v>100</v>
      </c>
      <c r="K26" s="29"/>
      <c r="L26" s="29"/>
      <c r="M26" s="15"/>
      <c r="N26" s="16" t="s">
        <v>100</v>
      </c>
      <c r="O26" s="16" t="s">
        <v>99</v>
      </c>
      <c r="P26" s="16" t="s">
        <v>99</v>
      </c>
      <c r="Q26" s="14" t="s">
        <v>99</v>
      </c>
      <c r="R26" s="15"/>
      <c r="S26" s="14" t="s">
        <v>99</v>
      </c>
      <c r="T26" s="15"/>
      <c r="U26" s="16" t="s">
        <v>99</v>
      </c>
      <c r="V26" s="16" t="s">
        <v>99</v>
      </c>
      <c r="W26" s="14" t="s">
        <v>99</v>
      </c>
      <c r="X26" s="15"/>
    </row>
    <row r="27" spans="1:24" ht="20.85" customHeight="1" x14ac:dyDescent="0.25">
      <c r="A27" s="22" t="s">
        <v>101</v>
      </c>
      <c r="B27" s="23"/>
      <c r="C27" s="22" t="s">
        <v>102</v>
      </c>
      <c r="D27" s="23"/>
      <c r="E27" s="22" t="s">
        <v>98</v>
      </c>
      <c r="F27" s="23"/>
      <c r="G27" s="2" t="s">
        <v>99</v>
      </c>
      <c r="H27" s="2" t="s">
        <v>99</v>
      </c>
      <c r="I27" s="2" t="s">
        <v>99</v>
      </c>
      <c r="J27" s="22" t="s">
        <v>100</v>
      </c>
      <c r="K27" s="30"/>
      <c r="L27" s="30"/>
      <c r="M27" s="23"/>
      <c r="N27" s="2" t="s">
        <v>100</v>
      </c>
      <c r="O27" s="2" t="s">
        <v>99</v>
      </c>
      <c r="P27" s="2" t="s">
        <v>99</v>
      </c>
      <c r="Q27" s="22" t="s">
        <v>99</v>
      </c>
      <c r="R27" s="23"/>
      <c r="S27" s="22" t="s">
        <v>99</v>
      </c>
      <c r="T27" s="23"/>
      <c r="U27" s="2" t="s">
        <v>99</v>
      </c>
      <c r="V27" s="2" t="s">
        <v>99</v>
      </c>
      <c r="W27" s="22" t="s">
        <v>99</v>
      </c>
      <c r="X27" s="23"/>
    </row>
    <row r="28" spans="1:24" ht="20.85" customHeight="1" x14ac:dyDescent="0.25">
      <c r="A28" s="27"/>
      <c r="B28" s="28"/>
      <c r="C28" s="14" t="s">
        <v>103</v>
      </c>
      <c r="D28" s="15"/>
      <c r="E28" s="14" t="s">
        <v>37</v>
      </c>
      <c r="F28" s="15"/>
      <c r="G28" s="16" t="s">
        <v>38</v>
      </c>
      <c r="H28" s="16" t="s">
        <v>38</v>
      </c>
      <c r="I28" s="16" t="s">
        <v>38</v>
      </c>
      <c r="J28" s="14" t="s">
        <v>39</v>
      </c>
      <c r="K28" s="29"/>
      <c r="L28" s="29"/>
      <c r="M28" s="15"/>
      <c r="N28" s="16" t="s">
        <v>39</v>
      </c>
      <c r="O28" s="16" t="s">
        <v>38</v>
      </c>
      <c r="P28" s="16" t="s">
        <v>38</v>
      </c>
      <c r="Q28" s="14" t="s">
        <v>38</v>
      </c>
      <c r="R28" s="15"/>
      <c r="S28" s="14" t="s">
        <v>38</v>
      </c>
      <c r="T28" s="15"/>
      <c r="U28" s="16" t="s">
        <v>38</v>
      </c>
      <c r="V28" s="16" t="s">
        <v>40</v>
      </c>
      <c r="W28" s="14" t="s">
        <v>41</v>
      </c>
      <c r="X28" s="15"/>
    </row>
    <row r="29" spans="1:24" ht="35.1" customHeight="1" x14ac:dyDescent="0.25">
      <c r="A29" s="27"/>
      <c r="B29" s="28"/>
      <c r="C29" s="14" t="s">
        <v>104</v>
      </c>
      <c r="D29" s="15"/>
      <c r="E29" s="14" t="s">
        <v>37</v>
      </c>
      <c r="F29" s="15"/>
      <c r="G29" s="9" t="s">
        <v>105</v>
      </c>
      <c r="H29" s="10"/>
      <c r="I29" s="11"/>
      <c r="J29" s="9" t="s">
        <v>106</v>
      </c>
      <c r="K29" s="10"/>
      <c r="L29" s="10"/>
      <c r="M29" s="10"/>
      <c r="N29" s="10"/>
      <c r="O29" s="11"/>
      <c r="P29" s="9" t="s">
        <v>105</v>
      </c>
      <c r="Q29" s="10"/>
      <c r="R29" s="10"/>
      <c r="S29" s="10"/>
      <c r="T29" s="11"/>
      <c r="U29" s="9" t="s">
        <v>107</v>
      </c>
      <c r="V29" s="10"/>
      <c r="W29" s="10"/>
      <c r="X29" s="11"/>
    </row>
    <row r="30" spans="1:24" ht="22.35" customHeight="1" x14ac:dyDescent="0.25">
      <c r="A30" s="27"/>
      <c r="B30" s="28"/>
      <c r="C30" s="14" t="s">
        <v>108</v>
      </c>
      <c r="D30" s="15"/>
      <c r="E30" s="14" t="s">
        <v>109</v>
      </c>
      <c r="F30" s="15"/>
      <c r="G30" s="9" t="s">
        <v>110</v>
      </c>
      <c r="H30" s="10"/>
      <c r="I30" s="11"/>
      <c r="J30" s="9" t="s">
        <v>111</v>
      </c>
      <c r="K30" s="10"/>
      <c r="L30" s="10"/>
      <c r="M30" s="10"/>
      <c r="N30" s="10"/>
      <c r="O30" s="11"/>
      <c r="P30" s="9" t="s">
        <v>110</v>
      </c>
      <c r="Q30" s="10"/>
      <c r="R30" s="10"/>
      <c r="S30" s="10"/>
      <c r="T30" s="11"/>
      <c r="U30" s="9" t="s">
        <v>112</v>
      </c>
      <c r="V30" s="10"/>
      <c r="W30" s="10"/>
      <c r="X30" s="11"/>
    </row>
    <row r="31" spans="1:24" ht="20.85" customHeight="1" x14ac:dyDescent="0.25">
      <c r="A31" s="14" t="s">
        <v>113</v>
      </c>
      <c r="B31" s="15"/>
      <c r="C31" s="14" t="s">
        <v>114</v>
      </c>
      <c r="D31" s="15"/>
      <c r="E31" s="14" t="s">
        <v>115</v>
      </c>
      <c r="F31" s="15"/>
      <c r="G31" s="16" t="s">
        <v>116</v>
      </c>
      <c r="H31" s="16" t="s">
        <v>117</v>
      </c>
      <c r="I31" s="16" t="s">
        <v>118</v>
      </c>
      <c r="J31" s="14" t="s">
        <v>119</v>
      </c>
      <c r="K31" s="29"/>
      <c r="L31" s="29"/>
      <c r="M31" s="15"/>
      <c r="N31" s="16" t="s">
        <v>120</v>
      </c>
      <c r="O31" s="16" t="s">
        <v>121</v>
      </c>
      <c r="P31" s="16" t="s">
        <v>122</v>
      </c>
      <c r="Q31" s="14" t="s">
        <v>123</v>
      </c>
      <c r="R31" s="15"/>
      <c r="S31" s="14" t="s">
        <v>124</v>
      </c>
      <c r="T31" s="15"/>
      <c r="U31" s="16" t="s">
        <v>125</v>
      </c>
      <c r="V31" s="16" t="s">
        <v>126</v>
      </c>
      <c r="W31" s="14" t="s">
        <v>127</v>
      </c>
      <c r="X31" s="15"/>
    </row>
    <row r="32" spans="1:24" ht="31.9" customHeight="1" x14ac:dyDescent="0.25">
      <c r="A32" s="14" t="s">
        <v>128</v>
      </c>
      <c r="B32" s="15"/>
      <c r="C32" s="14" t="s">
        <v>129</v>
      </c>
      <c r="D32" s="15"/>
      <c r="E32" s="19" t="s">
        <v>24</v>
      </c>
      <c r="F32" s="21"/>
      <c r="G32" s="18" t="s">
        <v>24</v>
      </c>
      <c r="H32" s="18" t="s">
        <v>24</v>
      </c>
      <c r="I32" s="18" t="s">
        <v>24</v>
      </c>
      <c r="J32" s="19" t="s">
        <v>24</v>
      </c>
      <c r="K32" s="20"/>
      <c r="L32" s="20"/>
      <c r="M32" s="21"/>
      <c r="N32" s="18" t="s">
        <v>24</v>
      </c>
      <c r="O32" s="18" t="s">
        <v>24</v>
      </c>
      <c r="P32" s="18" t="s">
        <v>24</v>
      </c>
      <c r="Q32" s="19" t="s">
        <v>24</v>
      </c>
      <c r="R32" s="21"/>
      <c r="S32" s="19" t="s">
        <v>24</v>
      </c>
      <c r="T32" s="21"/>
      <c r="U32" s="18" t="s">
        <v>24</v>
      </c>
      <c r="V32" s="18" t="s">
        <v>24</v>
      </c>
      <c r="W32" s="19" t="s">
        <v>24</v>
      </c>
      <c r="X32" s="21"/>
    </row>
    <row r="33" spans="1:26" ht="20.85" customHeight="1" x14ac:dyDescent="0.25">
      <c r="A33" s="14" t="s">
        <v>130</v>
      </c>
      <c r="B33" s="15"/>
      <c r="C33" s="14" t="s">
        <v>419</v>
      </c>
      <c r="D33" s="15"/>
      <c r="E33" s="14" t="s">
        <v>131</v>
      </c>
      <c r="F33" s="15"/>
      <c r="G33" s="16" t="s">
        <v>132</v>
      </c>
      <c r="H33" s="16" t="s">
        <v>133</v>
      </c>
      <c r="I33" s="16" t="s">
        <v>134</v>
      </c>
      <c r="J33" s="14" t="s">
        <v>135</v>
      </c>
      <c r="K33" s="29"/>
      <c r="L33" s="29"/>
      <c r="M33" s="15"/>
      <c r="N33" s="16" t="s">
        <v>136</v>
      </c>
      <c r="O33" s="16" t="s">
        <v>137</v>
      </c>
      <c r="P33" s="16" t="s">
        <v>138</v>
      </c>
      <c r="Q33" s="14" t="s">
        <v>139</v>
      </c>
      <c r="R33" s="15"/>
      <c r="S33" s="14" t="s">
        <v>134</v>
      </c>
      <c r="T33" s="15"/>
      <c r="U33" s="16" t="s">
        <v>140</v>
      </c>
      <c r="V33" s="16" t="s">
        <v>141</v>
      </c>
      <c r="W33" s="14" t="s">
        <v>142</v>
      </c>
      <c r="X33" s="15"/>
    </row>
    <row r="34" spans="1:26" ht="32.1" customHeight="1" x14ac:dyDescent="0.25">
      <c r="A34" s="31" t="s">
        <v>143</v>
      </c>
      <c r="B34" s="32"/>
      <c r="C34" s="22" t="s">
        <v>414</v>
      </c>
      <c r="D34" s="23"/>
      <c r="E34" s="22" t="s">
        <v>144</v>
      </c>
      <c r="F34" s="23"/>
      <c r="G34" s="2">
        <v>2250000</v>
      </c>
      <c r="H34" s="3" t="s">
        <v>24</v>
      </c>
      <c r="I34" s="3" t="s">
        <v>24</v>
      </c>
      <c r="J34" s="22" t="s">
        <v>146</v>
      </c>
      <c r="K34" s="30"/>
      <c r="L34" s="30"/>
      <c r="M34" s="23"/>
      <c r="N34" s="3" t="s">
        <v>24</v>
      </c>
      <c r="O34" s="3" t="s">
        <v>24</v>
      </c>
      <c r="P34" s="2" t="s">
        <v>145</v>
      </c>
      <c r="Q34" s="24" t="s">
        <v>24</v>
      </c>
      <c r="R34" s="26"/>
      <c r="S34" s="24" t="s">
        <v>24</v>
      </c>
      <c r="T34" s="26"/>
      <c r="U34" s="2" t="s">
        <v>146</v>
      </c>
      <c r="V34" s="3" t="s">
        <v>24</v>
      </c>
      <c r="W34" s="24" t="s">
        <v>24</v>
      </c>
      <c r="X34" s="26"/>
    </row>
    <row r="35" spans="1:26" ht="2.85" customHeight="1" x14ac:dyDescent="0.25">
      <c r="A35" s="27"/>
      <c r="B35" s="28"/>
      <c r="C35" s="27"/>
      <c r="D35" s="28"/>
      <c r="E35" s="27"/>
      <c r="F35" s="28"/>
      <c r="G35" s="33"/>
      <c r="H35" s="33"/>
      <c r="I35" s="33"/>
      <c r="J35" s="27"/>
      <c r="K35" s="34"/>
      <c r="L35" s="34"/>
      <c r="M35" s="28"/>
      <c r="N35" s="33"/>
      <c r="O35" s="33"/>
      <c r="P35" s="33"/>
      <c r="Q35" s="27"/>
      <c r="R35" s="28"/>
      <c r="S35" s="27"/>
      <c r="T35" s="28"/>
      <c r="U35" s="33"/>
      <c r="V35" s="33"/>
      <c r="W35" s="27"/>
      <c r="X35" s="28"/>
    </row>
    <row r="36" spans="1:26" ht="8.25" customHeight="1" x14ac:dyDescent="0.25">
      <c r="A36" s="35"/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</row>
    <row r="37" spans="1:26" ht="11.85" customHeight="1" x14ac:dyDescent="0.25">
      <c r="A37" s="5" t="s">
        <v>147</v>
      </c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spans="1:26" ht="18.95" customHeight="1" x14ac:dyDescent="0.25">
      <c r="A38" s="9">
        <v>1</v>
      </c>
      <c r="B38" s="11"/>
      <c r="C38" s="9">
        <v>2</v>
      </c>
      <c r="D38" s="11"/>
      <c r="E38" s="9">
        <v>3</v>
      </c>
      <c r="F38" s="11"/>
      <c r="G38" s="9">
        <v>4</v>
      </c>
      <c r="H38" s="10"/>
      <c r="I38" s="11"/>
      <c r="J38" s="9">
        <v>5</v>
      </c>
      <c r="K38" s="10"/>
      <c r="L38" s="10"/>
      <c r="M38" s="10"/>
      <c r="N38" s="10"/>
      <c r="O38" s="11"/>
      <c r="P38" s="9">
        <v>6</v>
      </c>
      <c r="Q38" s="10"/>
      <c r="R38" s="10"/>
      <c r="S38" s="10"/>
      <c r="T38" s="11"/>
      <c r="U38" s="9">
        <v>7</v>
      </c>
      <c r="V38" s="10"/>
      <c r="W38" s="10"/>
      <c r="X38" s="10"/>
      <c r="Y38" s="11"/>
    </row>
    <row r="39" spans="1:26" s="78" customFormat="1" ht="30.6" customHeight="1" x14ac:dyDescent="0.25">
      <c r="A39" s="70" t="s">
        <v>148</v>
      </c>
      <c r="B39" s="71"/>
      <c r="C39" s="72" t="s">
        <v>421</v>
      </c>
      <c r="D39" s="73"/>
      <c r="E39" s="72">
        <v>342600000</v>
      </c>
      <c r="F39" s="73"/>
      <c r="G39" s="74">
        <v>85650000</v>
      </c>
      <c r="H39" s="75" t="s">
        <v>24</v>
      </c>
      <c r="I39" s="75" t="s">
        <v>24</v>
      </c>
      <c r="J39" s="79" t="s">
        <v>149</v>
      </c>
      <c r="K39" s="80"/>
      <c r="L39" s="80"/>
      <c r="M39" s="81"/>
      <c r="N39" s="75"/>
      <c r="O39" s="75" t="s">
        <v>24</v>
      </c>
      <c r="P39" s="72" t="s">
        <v>149</v>
      </c>
      <c r="Q39" s="73"/>
      <c r="R39" s="75" t="s">
        <v>24</v>
      </c>
      <c r="S39" s="76" t="s">
        <v>24</v>
      </c>
      <c r="T39" s="77"/>
      <c r="U39" s="74" t="s">
        <v>149</v>
      </c>
      <c r="V39" s="76" t="s">
        <v>24</v>
      </c>
      <c r="W39" s="77"/>
      <c r="X39" s="76" t="s">
        <v>24</v>
      </c>
      <c r="Y39" s="77"/>
    </row>
    <row r="40" spans="1:26" ht="32.1" customHeight="1" x14ac:dyDescent="0.25">
      <c r="A40" s="40" t="s">
        <v>150</v>
      </c>
      <c r="B40" s="41"/>
      <c r="C40" s="42" t="s">
        <v>423</v>
      </c>
      <c r="D40" s="43"/>
      <c r="E40" s="82">
        <v>276000000</v>
      </c>
      <c r="F40" s="81"/>
      <c r="G40" s="44" t="s">
        <v>151</v>
      </c>
      <c r="H40" s="44" t="s">
        <v>152</v>
      </c>
      <c r="I40" s="44" t="s">
        <v>153</v>
      </c>
      <c r="J40" s="42" t="s">
        <v>153</v>
      </c>
      <c r="K40" s="46"/>
      <c r="L40" s="46"/>
      <c r="M40" s="43"/>
      <c r="N40" s="44" t="s">
        <v>153</v>
      </c>
      <c r="O40" s="44" t="s">
        <v>153</v>
      </c>
      <c r="P40" s="42" t="s">
        <v>154</v>
      </c>
      <c r="Q40" s="43"/>
      <c r="R40" s="44" t="s">
        <v>153</v>
      </c>
      <c r="S40" s="42" t="s">
        <v>153</v>
      </c>
      <c r="T40" s="43"/>
      <c r="U40" s="44" t="s">
        <v>153</v>
      </c>
      <c r="V40" s="42" t="s">
        <v>153</v>
      </c>
      <c r="W40" s="43"/>
      <c r="X40" s="42" t="s">
        <v>153</v>
      </c>
      <c r="Y40" s="43"/>
      <c r="Z40" s="49"/>
    </row>
    <row r="41" spans="1:26" ht="32.1" customHeight="1" x14ac:dyDescent="0.25">
      <c r="A41" s="40" t="s">
        <v>155</v>
      </c>
      <c r="B41" s="41"/>
      <c r="C41" s="40" t="s">
        <v>425</v>
      </c>
      <c r="D41" s="41"/>
      <c r="E41" s="22">
        <v>211200000</v>
      </c>
      <c r="F41" s="23"/>
      <c r="G41" s="44" t="s">
        <v>156</v>
      </c>
      <c r="H41" s="44" t="s">
        <v>157</v>
      </c>
      <c r="I41" s="45" t="s">
        <v>24</v>
      </c>
      <c r="J41" s="47" t="s">
        <v>24</v>
      </c>
      <c r="K41" s="50"/>
      <c r="L41" s="50"/>
      <c r="M41" s="48"/>
      <c r="N41" s="44" t="s">
        <v>158</v>
      </c>
      <c r="O41" s="45" t="s">
        <v>24</v>
      </c>
      <c r="P41" s="47" t="s">
        <v>24</v>
      </c>
      <c r="Q41" s="48"/>
      <c r="R41" s="44" t="s">
        <v>157</v>
      </c>
      <c r="S41" s="47" t="s">
        <v>24</v>
      </c>
      <c r="T41" s="48"/>
      <c r="U41" s="44" t="s">
        <v>157</v>
      </c>
      <c r="V41" s="47" t="s">
        <v>24</v>
      </c>
      <c r="W41" s="48"/>
      <c r="X41" s="47" t="s">
        <v>24</v>
      </c>
      <c r="Y41" s="48"/>
      <c r="Z41" s="49"/>
    </row>
    <row r="42" spans="1:26" ht="32.1" customHeight="1" x14ac:dyDescent="0.25">
      <c r="A42" s="40" t="s">
        <v>159</v>
      </c>
      <c r="B42" s="41"/>
      <c r="C42" s="42" t="s">
        <v>426</v>
      </c>
      <c r="D42" s="43"/>
      <c r="E42" s="42" t="s">
        <v>160</v>
      </c>
      <c r="F42" s="43"/>
      <c r="G42" s="44" t="s">
        <v>161</v>
      </c>
      <c r="H42" s="45" t="s">
        <v>24</v>
      </c>
      <c r="I42" s="45" t="s">
        <v>24</v>
      </c>
      <c r="J42" s="42" t="s">
        <v>161</v>
      </c>
      <c r="K42" s="46"/>
      <c r="L42" s="46"/>
      <c r="M42" s="43"/>
      <c r="N42" s="45" t="s">
        <v>24</v>
      </c>
      <c r="O42" s="44" t="s">
        <v>162</v>
      </c>
      <c r="P42" s="47" t="s">
        <v>24</v>
      </c>
      <c r="Q42" s="48"/>
      <c r="R42" s="45" t="s">
        <v>24</v>
      </c>
      <c r="S42" s="47" t="s">
        <v>24</v>
      </c>
      <c r="T42" s="48"/>
      <c r="U42" s="45" t="s">
        <v>24</v>
      </c>
      <c r="V42" s="47" t="s">
        <v>24</v>
      </c>
      <c r="W42" s="48"/>
      <c r="X42" s="47" t="s">
        <v>24</v>
      </c>
      <c r="Y42" s="48"/>
      <c r="Z42" s="49"/>
    </row>
    <row r="43" spans="1:26" ht="32.1" customHeight="1" x14ac:dyDescent="0.25">
      <c r="A43" s="40" t="s">
        <v>163</v>
      </c>
      <c r="B43" s="41"/>
      <c r="C43" s="42" t="s">
        <v>428</v>
      </c>
      <c r="D43" s="43"/>
      <c r="E43" s="42" t="s">
        <v>164</v>
      </c>
      <c r="F43" s="43"/>
      <c r="G43" s="45" t="s">
        <v>24</v>
      </c>
      <c r="H43" s="44" t="s">
        <v>165</v>
      </c>
      <c r="I43" s="45" t="s">
        <v>24</v>
      </c>
      <c r="J43" s="47" t="s">
        <v>24</v>
      </c>
      <c r="K43" s="50"/>
      <c r="L43" s="50"/>
      <c r="M43" s="48"/>
      <c r="N43" s="45" t="s">
        <v>24</v>
      </c>
      <c r="O43" s="44" t="s">
        <v>166</v>
      </c>
      <c r="P43" s="47" t="s">
        <v>24</v>
      </c>
      <c r="Q43" s="48"/>
      <c r="R43" s="45" t="s">
        <v>24</v>
      </c>
      <c r="S43" s="47" t="s">
        <v>24</v>
      </c>
      <c r="T43" s="48"/>
      <c r="U43" s="45" t="s">
        <v>24</v>
      </c>
      <c r="V43" s="47" t="s">
        <v>24</v>
      </c>
      <c r="W43" s="48"/>
      <c r="X43" s="47" t="s">
        <v>24</v>
      </c>
      <c r="Y43" s="48"/>
      <c r="Z43" s="49"/>
    </row>
    <row r="44" spans="1:26" ht="32.1" customHeight="1" x14ac:dyDescent="0.25">
      <c r="A44" s="40" t="s">
        <v>167</v>
      </c>
      <c r="B44" s="41"/>
      <c r="C44" s="42" t="s">
        <v>430</v>
      </c>
      <c r="D44" s="43"/>
      <c r="E44" s="42" t="s">
        <v>168</v>
      </c>
      <c r="F44" s="43"/>
      <c r="G44" s="44" t="s">
        <v>169</v>
      </c>
      <c r="H44" s="45" t="s">
        <v>24</v>
      </c>
      <c r="I44" s="45" t="s">
        <v>24</v>
      </c>
      <c r="J44" s="42" t="s">
        <v>169</v>
      </c>
      <c r="K44" s="46"/>
      <c r="L44" s="46"/>
      <c r="M44" s="43"/>
      <c r="N44" s="45" t="s">
        <v>24</v>
      </c>
      <c r="O44" s="45" t="s">
        <v>24</v>
      </c>
      <c r="P44" s="42" t="s">
        <v>169</v>
      </c>
      <c r="Q44" s="43"/>
      <c r="R44" s="45" t="s">
        <v>24</v>
      </c>
      <c r="S44" s="47" t="s">
        <v>24</v>
      </c>
      <c r="T44" s="48"/>
      <c r="U44" s="45" t="s">
        <v>24</v>
      </c>
      <c r="V44" s="47" t="s">
        <v>24</v>
      </c>
      <c r="W44" s="48"/>
      <c r="X44" s="47" t="s">
        <v>24</v>
      </c>
      <c r="Y44" s="48"/>
      <c r="Z44" s="49"/>
    </row>
    <row r="45" spans="1:26" ht="32.1" customHeight="1" x14ac:dyDescent="0.25">
      <c r="A45" s="40" t="s">
        <v>170</v>
      </c>
      <c r="B45" s="41"/>
      <c r="C45" s="42" t="s">
        <v>432</v>
      </c>
      <c r="D45" s="43"/>
      <c r="E45" s="42" t="s">
        <v>171</v>
      </c>
      <c r="F45" s="43"/>
      <c r="G45" s="44" t="s">
        <v>172</v>
      </c>
      <c r="H45" s="44" t="s">
        <v>172</v>
      </c>
      <c r="I45" s="44" t="s">
        <v>172</v>
      </c>
      <c r="J45" s="47" t="s">
        <v>24</v>
      </c>
      <c r="K45" s="50"/>
      <c r="L45" s="50"/>
      <c r="M45" s="48"/>
      <c r="N45" s="44" t="s">
        <v>172</v>
      </c>
      <c r="O45" s="44" t="s">
        <v>172</v>
      </c>
      <c r="P45" s="42" t="s">
        <v>172</v>
      </c>
      <c r="Q45" s="43"/>
      <c r="R45" s="44" t="s">
        <v>172</v>
      </c>
      <c r="S45" s="42" t="s">
        <v>172</v>
      </c>
      <c r="T45" s="43"/>
      <c r="U45" s="44" t="s">
        <v>172</v>
      </c>
      <c r="V45" s="42" t="s">
        <v>172</v>
      </c>
      <c r="W45" s="43"/>
      <c r="X45" s="42" t="s">
        <v>173</v>
      </c>
      <c r="Y45" s="43"/>
      <c r="Z45" s="49"/>
    </row>
    <row r="46" spans="1:26" ht="32.1" customHeight="1" x14ac:dyDescent="0.25">
      <c r="A46" s="40" t="s">
        <v>174</v>
      </c>
      <c r="B46" s="41"/>
      <c r="C46" s="42" t="s">
        <v>434</v>
      </c>
      <c r="D46" s="43"/>
      <c r="E46" s="42" t="s">
        <v>175</v>
      </c>
      <c r="F46" s="43"/>
      <c r="G46" s="45" t="s">
        <v>24</v>
      </c>
      <c r="H46" s="44" t="s">
        <v>176</v>
      </c>
      <c r="I46" s="45" t="s">
        <v>24</v>
      </c>
      <c r="J46" s="47" t="s">
        <v>24</v>
      </c>
      <c r="K46" s="50"/>
      <c r="L46" s="50"/>
      <c r="M46" s="48"/>
      <c r="N46" s="44" t="s">
        <v>176</v>
      </c>
      <c r="O46" s="45" t="s">
        <v>24</v>
      </c>
      <c r="P46" s="42" t="s">
        <v>177</v>
      </c>
      <c r="Q46" s="43"/>
      <c r="R46" s="44" t="s">
        <v>178</v>
      </c>
      <c r="S46" s="47" t="s">
        <v>24</v>
      </c>
      <c r="T46" s="48"/>
      <c r="U46" s="44" t="s">
        <v>179</v>
      </c>
      <c r="V46" s="47" t="s">
        <v>24</v>
      </c>
      <c r="W46" s="48"/>
      <c r="X46" s="47" t="s">
        <v>24</v>
      </c>
      <c r="Y46" s="48"/>
      <c r="Z46" s="49"/>
    </row>
    <row r="47" spans="1:26" ht="32.1" customHeight="1" x14ac:dyDescent="0.25">
      <c r="A47" s="40" t="s">
        <v>180</v>
      </c>
      <c r="B47" s="41"/>
      <c r="C47" s="42" t="s">
        <v>436</v>
      </c>
      <c r="D47" s="43"/>
      <c r="E47" s="42" t="s">
        <v>181</v>
      </c>
      <c r="F47" s="43"/>
      <c r="G47" s="44" t="s">
        <v>182</v>
      </c>
      <c r="H47" s="44" t="s">
        <v>182</v>
      </c>
      <c r="I47" s="44" t="s">
        <v>182</v>
      </c>
      <c r="J47" s="42" t="s">
        <v>183</v>
      </c>
      <c r="K47" s="46"/>
      <c r="L47" s="46"/>
      <c r="M47" s="43"/>
      <c r="N47" s="44" t="s">
        <v>182</v>
      </c>
      <c r="O47" s="44" t="s">
        <v>184</v>
      </c>
      <c r="P47" s="42" t="s">
        <v>182</v>
      </c>
      <c r="Q47" s="43"/>
      <c r="R47" s="44" t="s">
        <v>184</v>
      </c>
      <c r="S47" s="42" t="s">
        <v>182</v>
      </c>
      <c r="T47" s="43"/>
      <c r="U47" s="44" t="s">
        <v>182</v>
      </c>
      <c r="V47" s="42" t="s">
        <v>184</v>
      </c>
      <c r="W47" s="43"/>
      <c r="X47" s="42" t="s">
        <v>182</v>
      </c>
      <c r="Y47" s="43"/>
      <c r="Z47" s="49"/>
    </row>
    <row r="48" spans="1:26" ht="32.1" customHeight="1" x14ac:dyDescent="0.25">
      <c r="A48" s="40" t="s">
        <v>185</v>
      </c>
      <c r="B48" s="41"/>
      <c r="C48" s="42" t="s">
        <v>438</v>
      </c>
      <c r="D48" s="43"/>
      <c r="E48" s="42" t="s">
        <v>186</v>
      </c>
      <c r="F48" s="43"/>
      <c r="G48" s="44" t="s">
        <v>187</v>
      </c>
      <c r="H48" s="44" t="s">
        <v>187</v>
      </c>
      <c r="I48" s="44" t="s">
        <v>187</v>
      </c>
      <c r="J48" s="42" t="s">
        <v>187</v>
      </c>
      <c r="K48" s="46"/>
      <c r="L48" s="46"/>
      <c r="M48" s="43"/>
      <c r="N48" s="44" t="s">
        <v>187</v>
      </c>
      <c r="O48" s="44" t="s">
        <v>187</v>
      </c>
      <c r="P48" s="42" t="s">
        <v>187</v>
      </c>
      <c r="Q48" s="43"/>
      <c r="R48" s="44" t="s">
        <v>187</v>
      </c>
      <c r="S48" s="42" t="s">
        <v>187</v>
      </c>
      <c r="T48" s="43"/>
      <c r="U48" s="44" t="s">
        <v>187</v>
      </c>
      <c r="V48" s="42" t="s">
        <v>187</v>
      </c>
      <c r="W48" s="43"/>
      <c r="X48" s="42" t="s">
        <v>187</v>
      </c>
      <c r="Y48" s="43"/>
      <c r="Z48" s="49"/>
    </row>
    <row r="49" spans="1:26" ht="20.85" customHeight="1" x14ac:dyDescent="0.25">
      <c r="A49" s="51" t="s">
        <v>188</v>
      </c>
      <c r="B49" s="52"/>
      <c r="C49" s="51" t="s">
        <v>440</v>
      </c>
      <c r="D49" s="52"/>
      <c r="E49" s="51" t="s">
        <v>189</v>
      </c>
      <c r="F49" s="52"/>
      <c r="G49" s="53" t="s">
        <v>24</v>
      </c>
      <c r="H49" s="54" t="s">
        <v>190</v>
      </c>
      <c r="I49" s="54" t="s">
        <v>191</v>
      </c>
      <c r="J49" s="51" t="s">
        <v>192</v>
      </c>
      <c r="K49" s="55"/>
      <c r="L49" s="55"/>
      <c r="M49" s="52"/>
      <c r="N49" s="53" t="s">
        <v>24</v>
      </c>
      <c r="O49" s="53" t="s">
        <v>24</v>
      </c>
      <c r="P49" s="51" t="s">
        <v>193</v>
      </c>
      <c r="Q49" s="52"/>
      <c r="R49" s="53" t="s">
        <v>24</v>
      </c>
      <c r="S49" s="56" t="s">
        <v>24</v>
      </c>
      <c r="T49" s="57"/>
      <c r="U49" s="53" t="s">
        <v>24</v>
      </c>
      <c r="V49" s="56" t="s">
        <v>24</v>
      </c>
      <c r="W49" s="57"/>
      <c r="X49" s="56" t="s">
        <v>24</v>
      </c>
      <c r="Y49" s="57"/>
      <c r="Z49" s="49"/>
    </row>
    <row r="50" spans="1:26" ht="32.1" customHeight="1" x14ac:dyDescent="0.25">
      <c r="A50" s="40" t="s">
        <v>194</v>
      </c>
      <c r="B50" s="41"/>
      <c r="C50" s="42" t="s">
        <v>444</v>
      </c>
      <c r="D50" s="43"/>
      <c r="E50" s="42" t="s">
        <v>195</v>
      </c>
      <c r="F50" s="43"/>
      <c r="G50" s="45" t="s">
        <v>24</v>
      </c>
      <c r="H50" s="44" t="s">
        <v>196</v>
      </c>
      <c r="I50" s="44" t="s">
        <v>197</v>
      </c>
      <c r="J50" s="42">
        <v>28500000</v>
      </c>
      <c r="K50" s="46"/>
      <c r="L50" s="46"/>
      <c r="M50" s="43"/>
      <c r="N50" s="45" t="s">
        <v>24</v>
      </c>
      <c r="O50" s="45" t="s">
        <v>24</v>
      </c>
      <c r="P50" s="47" t="s">
        <v>24</v>
      </c>
      <c r="Q50" s="48"/>
      <c r="R50" s="45" t="s">
        <v>24</v>
      </c>
      <c r="S50" s="47" t="s">
        <v>24</v>
      </c>
      <c r="T50" s="48"/>
      <c r="U50" s="45" t="s">
        <v>24</v>
      </c>
      <c r="V50" s="47" t="s">
        <v>24</v>
      </c>
      <c r="W50" s="48"/>
      <c r="X50" s="47" t="s">
        <v>24</v>
      </c>
      <c r="Y50" s="48"/>
      <c r="Z50" s="49"/>
    </row>
    <row r="51" spans="1:26" ht="32.1" customHeight="1" x14ac:dyDescent="0.25">
      <c r="A51" s="40" t="s">
        <v>198</v>
      </c>
      <c r="B51" s="41"/>
      <c r="C51" s="42" t="s">
        <v>446</v>
      </c>
      <c r="D51" s="43"/>
      <c r="E51" s="42" t="s">
        <v>195</v>
      </c>
      <c r="F51" s="43"/>
      <c r="G51" s="45" t="s">
        <v>24</v>
      </c>
      <c r="H51" s="44" t="s">
        <v>199</v>
      </c>
      <c r="I51" s="44" t="s">
        <v>200</v>
      </c>
      <c r="J51" s="42">
        <v>51000000</v>
      </c>
      <c r="K51" s="46"/>
      <c r="L51" s="46"/>
      <c r="M51" s="43"/>
      <c r="N51" s="45" t="s">
        <v>24</v>
      </c>
      <c r="O51" s="45" t="s">
        <v>24</v>
      </c>
      <c r="P51" s="47" t="s">
        <v>24</v>
      </c>
      <c r="Q51" s="48"/>
      <c r="R51" s="45" t="s">
        <v>24</v>
      </c>
      <c r="S51" s="47" t="s">
        <v>24</v>
      </c>
      <c r="T51" s="48"/>
      <c r="U51" s="45" t="s">
        <v>24</v>
      </c>
      <c r="V51" s="47" t="s">
        <v>24</v>
      </c>
      <c r="W51" s="48"/>
      <c r="X51" s="47" t="s">
        <v>24</v>
      </c>
      <c r="Y51" s="48"/>
      <c r="Z51" s="49"/>
    </row>
    <row r="52" spans="1:26" ht="32.1" customHeight="1" x14ac:dyDescent="0.25">
      <c r="A52" s="40" t="s">
        <v>201</v>
      </c>
      <c r="B52" s="41"/>
      <c r="C52" s="42" t="s">
        <v>448</v>
      </c>
      <c r="D52" s="43"/>
      <c r="E52" s="42">
        <v>1143229084</v>
      </c>
      <c r="F52" s="43"/>
      <c r="G52" s="45" t="s">
        <v>24</v>
      </c>
      <c r="H52" s="45" t="s">
        <v>24</v>
      </c>
      <c r="I52" s="44" t="s">
        <v>202</v>
      </c>
      <c r="J52" s="42">
        <v>327000000</v>
      </c>
      <c r="K52" s="46"/>
      <c r="L52" s="46"/>
      <c r="M52" s="43"/>
      <c r="N52" s="45" t="s">
        <v>24</v>
      </c>
      <c r="O52" s="45" t="s">
        <v>24</v>
      </c>
      <c r="P52" s="47" t="s">
        <v>24</v>
      </c>
      <c r="Q52" s="48"/>
      <c r="R52" s="45" t="s">
        <v>24</v>
      </c>
      <c r="S52" s="47" t="s">
        <v>24</v>
      </c>
      <c r="T52" s="48"/>
      <c r="U52" s="45" t="s">
        <v>24</v>
      </c>
      <c r="V52" s="47" t="s">
        <v>24</v>
      </c>
      <c r="W52" s="48"/>
      <c r="X52" s="47" t="s">
        <v>24</v>
      </c>
      <c r="Y52" s="48"/>
      <c r="Z52" s="49"/>
    </row>
    <row r="53" spans="1:26" ht="32.1" customHeight="1" x14ac:dyDescent="0.25">
      <c r="A53" s="40" t="s">
        <v>203</v>
      </c>
      <c r="B53" s="41"/>
      <c r="C53" s="42" t="s">
        <v>450</v>
      </c>
      <c r="D53" s="43"/>
      <c r="E53" s="42" t="s">
        <v>204</v>
      </c>
      <c r="F53" s="43"/>
      <c r="G53" s="45" t="s">
        <v>24</v>
      </c>
      <c r="H53" s="44" t="s">
        <v>193</v>
      </c>
      <c r="I53" s="45" t="s">
        <v>24</v>
      </c>
      <c r="J53" s="47" t="s">
        <v>24</v>
      </c>
      <c r="K53" s="50"/>
      <c r="L53" s="50"/>
      <c r="M53" s="48"/>
      <c r="N53" s="45" t="s">
        <v>24</v>
      </c>
      <c r="O53" s="45" t="s">
        <v>24</v>
      </c>
      <c r="P53" s="42">
        <v>20000000</v>
      </c>
      <c r="Q53" s="43"/>
      <c r="R53" s="45" t="s">
        <v>24</v>
      </c>
      <c r="S53" s="47" t="s">
        <v>24</v>
      </c>
      <c r="T53" s="48"/>
      <c r="U53" s="45" t="s">
        <v>24</v>
      </c>
      <c r="V53" s="47" t="s">
        <v>24</v>
      </c>
      <c r="W53" s="48"/>
      <c r="X53" s="47" t="s">
        <v>24</v>
      </c>
      <c r="Y53" s="48"/>
      <c r="Z53" s="49"/>
    </row>
    <row r="54" spans="1:26" ht="20.85" customHeight="1" x14ac:dyDescent="0.25">
      <c r="A54" s="51" t="s">
        <v>205</v>
      </c>
      <c r="B54" s="52"/>
      <c r="C54" s="51" t="s">
        <v>452</v>
      </c>
      <c r="D54" s="52"/>
      <c r="E54" s="51" t="s">
        <v>206</v>
      </c>
      <c r="F54" s="52"/>
      <c r="G54" s="53" t="s">
        <v>24</v>
      </c>
      <c r="H54" s="53" t="s">
        <v>24</v>
      </c>
      <c r="I54" s="54" t="s">
        <v>206</v>
      </c>
      <c r="J54" s="56" t="s">
        <v>24</v>
      </c>
      <c r="K54" s="58"/>
      <c r="L54" s="58"/>
      <c r="M54" s="57"/>
      <c r="N54" s="53" t="s">
        <v>24</v>
      </c>
      <c r="O54" s="53" t="s">
        <v>24</v>
      </c>
      <c r="P54" s="56" t="s">
        <v>24</v>
      </c>
      <c r="Q54" s="57"/>
      <c r="R54" s="53" t="s">
        <v>24</v>
      </c>
      <c r="S54" s="56" t="s">
        <v>24</v>
      </c>
      <c r="T54" s="57"/>
      <c r="U54" s="53" t="s">
        <v>24</v>
      </c>
      <c r="V54" s="56" t="s">
        <v>24</v>
      </c>
      <c r="W54" s="57"/>
      <c r="X54" s="56" t="s">
        <v>24</v>
      </c>
      <c r="Y54" s="57"/>
      <c r="Z54" s="49"/>
    </row>
    <row r="55" spans="1:26" ht="32.1" customHeight="1" x14ac:dyDescent="0.25">
      <c r="A55" s="40" t="s">
        <v>207</v>
      </c>
      <c r="B55" s="41"/>
      <c r="C55" s="42" t="s">
        <v>454</v>
      </c>
      <c r="D55" s="43"/>
      <c r="E55" s="42" t="s">
        <v>206</v>
      </c>
      <c r="F55" s="43"/>
      <c r="G55" s="45" t="s">
        <v>24</v>
      </c>
      <c r="H55" s="45" t="s">
        <v>24</v>
      </c>
      <c r="I55" s="44">
        <v>69000000</v>
      </c>
      <c r="J55" s="47" t="s">
        <v>24</v>
      </c>
      <c r="K55" s="50"/>
      <c r="L55" s="50"/>
      <c r="M55" s="48"/>
      <c r="N55" s="45" t="s">
        <v>24</v>
      </c>
      <c r="O55" s="45" t="s">
        <v>24</v>
      </c>
      <c r="P55" s="47" t="s">
        <v>24</v>
      </c>
      <c r="Q55" s="48"/>
      <c r="R55" s="45" t="s">
        <v>24</v>
      </c>
      <c r="S55" s="47" t="s">
        <v>24</v>
      </c>
      <c r="T55" s="48"/>
      <c r="U55" s="45" t="s">
        <v>24</v>
      </c>
      <c r="V55" s="47" t="s">
        <v>24</v>
      </c>
      <c r="W55" s="48"/>
      <c r="X55" s="47" t="s">
        <v>24</v>
      </c>
      <c r="Y55" s="48"/>
      <c r="Z55" s="49"/>
    </row>
    <row r="56" spans="1:26" ht="32.1" customHeight="1" x14ac:dyDescent="0.25">
      <c r="A56" s="40" t="s">
        <v>208</v>
      </c>
      <c r="B56" s="41"/>
      <c r="C56" s="42" t="s">
        <v>456</v>
      </c>
      <c r="D56" s="43"/>
      <c r="E56" s="47" t="s">
        <v>24</v>
      </c>
      <c r="F56" s="48"/>
      <c r="G56" s="45" t="s">
        <v>24</v>
      </c>
      <c r="H56" s="45" t="s">
        <v>24</v>
      </c>
      <c r="I56" s="45" t="s">
        <v>24</v>
      </c>
      <c r="J56" s="47" t="s">
        <v>24</v>
      </c>
      <c r="K56" s="50"/>
      <c r="L56" s="50"/>
      <c r="M56" s="48"/>
      <c r="N56" s="45" t="s">
        <v>24</v>
      </c>
      <c r="O56" s="45" t="s">
        <v>24</v>
      </c>
      <c r="P56" s="47" t="s">
        <v>24</v>
      </c>
      <c r="Q56" s="48"/>
      <c r="R56" s="45" t="s">
        <v>24</v>
      </c>
      <c r="S56" s="47" t="s">
        <v>24</v>
      </c>
      <c r="T56" s="48"/>
      <c r="U56" s="45" t="s">
        <v>24</v>
      </c>
      <c r="V56" s="47" t="s">
        <v>24</v>
      </c>
      <c r="W56" s="48"/>
      <c r="X56" s="47" t="s">
        <v>24</v>
      </c>
      <c r="Y56" s="48"/>
      <c r="Z56" s="49"/>
    </row>
    <row r="57" spans="1:26" ht="32.1" customHeight="1" x14ac:dyDescent="0.25">
      <c r="A57" s="59" t="s">
        <v>209</v>
      </c>
      <c r="B57" s="60"/>
      <c r="C57" s="51" t="s">
        <v>458</v>
      </c>
      <c r="D57" s="52"/>
      <c r="E57" s="51" t="s">
        <v>210</v>
      </c>
      <c r="F57" s="52"/>
      <c r="G57" s="54" t="s">
        <v>211</v>
      </c>
      <c r="H57" s="54" t="s">
        <v>212</v>
      </c>
      <c r="I57" s="54" t="s">
        <v>213</v>
      </c>
      <c r="J57" s="51" t="s">
        <v>214</v>
      </c>
      <c r="K57" s="55"/>
      <c r="L57" s="55"/>
      <c r="M57" s="52"/>
      <c r="N57" s="54" t="s">
        <v>215</v>
      </c>
      <c r="O57" s="54" t="s">
        <v>216</v>
      </c>
      <c r="P57" s="51" t="s">
        <v>217</v>
      </c>
      <c r="Q57" s="52"/>
      <c r="R57" s="54" t="s">
        <v>218</v>
      </c>
      <c r="S57" s="51" t="s">
        <v>219</v>
      </c>
      <c r="T57" s="52"/>
      <c r="U57" s="54" t="s">
        <v>220</v>
      </c>
      <c r="V57" s="51" t="s">
        <v>221</v>
      </c>
      <c r="W57" s="52"/>
      <c r="X57" s="51" t="s">
        <v>222</v>
      </c>
      <c r="Y57" s="52"/>
      <c r="Z57" s="49"/>
    </row>
    <row r="58" spans="1:26" ht="32.1" customHeight="1" x14ac:dyDescent="0.25">
      <c r="A58" s="40" t="s">
        <v>223</v>
      </c>
      <c r="B58" s="41"/>
      <c r="C58" s="42" t="s">
        <v>460</v>
      </c>
      <c r="D58" s="43"/>
      <c r="E58" s="42" t="s">
        <v>224</v>
      </c>
      <c r="F58" s="43"/>
      <c r="G58" s="44" t="s">
        <v>225</v>
      </c>
      <c r="H58" s="44" t="s">
        <v>226</v>
      </c>
      <c r="I58" s="44" t="s">
        <v>227</v>
      </c>
      <c r="J58" s="42" t="s">
        <v>228</v>
      </c>
      <c r="K58" s="46"/>
      <c r="L58" s="46"/>
      <c r="M58" s="43"/>
      <c r="N58" s="44" t="s">
        <v>229</v>
      </c>
      <c r="O58" s="44" t="s">
        <v>230</v>
      </c>
      <c r="P58" s="42" t="s">
        <v>231</v>
      </c>
      <c r="Q58" s="43"/>
      <c r="R58" s="44" t="s">
        <v>226</v>
      </c>
      <c r="S58" s="42" t="s">
        <v>232</v>
      </c>
      <c r="T58" s="43"/>
      <c r="U58" s="44" t="s">
        <v>233</v>
      </c>
      <c r="V58" s="42" t="s">
        <v>234</v>
      </c>
      <c r="W58" s="43"/>
      <c r="X58" s="47" t="s">
        <v>24</v>
      </c>
      <c r="Y58" s="48"/>
      <c r="Z58" s="49"/>
    </row>
    <row r="59" spans="1:26" ht="32.1" customHeight="1" x14ac:dyDescent="0.25">
      <c r="A59" s="40" t="s">
        <v>235</v>
      </c>
      <c r="B59" s="41"/>
      <c r="C59" s="42" t="s">
        <v>462</v>
      </c>
      <c r="D59" s="43"/>
      <c r="E59" s="42" t="s">
        <v>236</v>
      </c>
      <c r="F59" s="43"/>
      <c r="G59" s="45" t="s">
        <v>24</v>
      </c>
      <c r="H59" s="45" t="s">
        <v>24</v>
      </c>
      <c r="I59" s="44" t="s">
        <v>237</v>
      </c>
      <c r="J59" s="42" t="s">
        <v>238</v>
      </c>
      <c r="K59" s="46"/>
      <c r="L59" s="46"/>
      <c r="M59" s="43"/>
      <c r="N59" s="45" t="s">
        <v>24</v>
      </c>
      <c r="O59" s="45" t="s">
        <v>24</v>
      </c>
      <c r="P59" s="42" t="s">
        <v>239</v>
      </c>
      <c r="Q59" s="43"/>
      <c r="R59" s="44" t="s">
        <v>240</v>
      </c>
      <c r="S59" s="42" t="s">
        <v>241</v>
      </c>
      <c r="T59" s="43"/>
      <c r="U59" s="45" t="s">
        <v>24</v>
      </c>
      <c r="V59" s="47" t="s">
        <v>24</v>
      </c>
      <c r="W59" s="48"/>
      <c r="X59" s="47" t="s">
        <v>24</v>
      </c>
      <c r="Y59" s="48"/>
      <c r="Z59" s="49"/>
    </row>
    <row r="60" spans="1:26" ht="32.1" customHeight="1" x14ac:dyDescent="0.25">
      <c r="A60" s="40" t="s">
        <v>242</v>
      </c>
      <c r="B60" s="41"/>
      <c r="C60" s="42" t="s">
        <v>464</v>
      </c>
      <c r="D60" s="43"/>
      <c r="E60" s="42" t="s">
        <v>243</v>
      </c>
      <c r="F60" s="43"/>
      <c r="G60" s="44" t="s">
        <v>243</v>
      </c>
      <c r="H60" s="45" t="s">
        <v>24</v>
      </c>
      <c r="I60" s="45" t="s">
        <v>24</v>
      </c>
      <c r="J60" s="47" t="s">
        <v>24</v>
      </c>
      <c r="K60" s="50"/>
      <c r="L60" s="50"/>
      <c r="M60" s="48"/>
      <c r="N60" s="45" t="s">
        <v>24</v>
      </c>
      <c r="O60" s="45" t="s">
        <v>24</v>
      </c>
      <c r="P60" s="47" t="s">
        <v>24</v>
      </c>
      <c r="Q60" s="48"/>
      <c r="R60" s="45" t="s">
        <v>24</v>
      </c>
      <c r="S60" s="47" t="s">
        <v>24</v>
      </c>
      <c r="T60" s="48"/>
      <c r="U60" s="45" t="s">
        <v>24</v>
      </c>
      <c r="V60" s="47" t="s">
        <v>24</v>
      </c>
      <c r="W60" s="48"/>
      <c r="X60" s="47" t="s">
        <v>24</v>
      </c>
      <c r="Y60" s="48"/>
      <c r="Z60" s="49"/>
    </row>
    <row r="61" spans="1:26" ht="32.1" customHeight="1" x14ac:dyDescent="0.25">
      <c r="A61" s="40" t="s">
        <v>244</v>
      </c>
      <c r="B61" s="41"/>
      <c r="C61" s="42" t="s">
        <v>466</v>
      </c>
      <c r="D61" s="43"/>
      <c r="E61" s="42" t="s">
        <v>245</v>
      </c>
      <c r="F61" s="43"/>
      <c r="G61" s="44" t="s">
        <v>246</v>
      </c>
      <c r="H61" s="44" t="s">
        <v>247</v>
      </c>
      <c r="I61" s="44" t="s">
        <v>248</v>
      </c>
      <c r="J61" s="47" t="s">
        <v>24</v>
      </c>
      <c r="K61" s="50"/>
      <c r="L61" s="50"/>
      <c r="M61" s="48"/>
      <c r="N61" s="45" t="s">
        <v>24</v>
      </c>
      <c r="O61" s="45" t="s">
        <v>24</v>
      </c>
      <c r="P61" s="42" t="s">
        <v>249</v>
      </c>
      <c r="Q61" s="43"/>
      <c r="R61" s="44" t="s">
        <v>250</v>
      </c>
      <c r="S61" s="47" t="s">
        <v>24</v>
      </c>
      <c r="T61" s="48"/>
      <c r="U61" s="44" t="s">
        <v>250</v>
      </c>
      <c r="V61" s="47" t="s">
        <v>24</v>
      </c>
      <c r="W61" s="48"/>
      <c r="X61" s="47" t="s">
        <v>24</v>
      </c>
      <c r="Y61" s="48"/>
      <c r="Z61" s="49"/>
    </row>
    <row r="62" spans="1:26" ht="32.1" customHeight="1" x14ac:dyDescent="0.25">
      <c r="A62" s="40" t="s">
        <v>251</v>
      </c>
      <c r="B62" s="41"/>
      <c r="C62" s="40" t="s">
        <v>468</v>
      </c>
      <c r="D62" s="41"/>
      <c r="E62" s="42" t="s">
        <v>252</v>
      </c>
      <c r="F62" s="43"/>
      <c r="G62" s="44" t="s">
        <v>222</v>
      </c>
      <c r="H62" s="44" t="s">
        <v>222</v>
      </c>
      <c r="I62" s="44" t="s">
        <v>222</v>
      </c>
      <c r="J62" s="42" t="s">
        <v>222</v>
      </c>
      <c r="K62" s="46"/>
      <c r="L62" s="46"/>
      <c r="M62" s="43"/>
      <c r="N62" s="44" t="s">
        <v>222</v>
      </c>
      <c r="O62" s="44" t="s">
        <v>253</v>
      </c>
      <c r="P62" s="42" t="s">
        <v>222</v>
      </c>
      <c r="Q62" s="43"/>
      <c r="R62" s="44" t="s">
        <v>222</v>
      </c>
      <c r="S62" s="42" t="s">
        <v>222</v>
      </c>
      <c r="T62" s="43"/>
      <c r="U62" s="44" t="s">
        <v>222</v>
      </c>
      <c r="V62" s="42" t="s">
        <v>254</v>
      </c>
      <c r="W62" s="43"/>
      <c r="X62" s="42" t="s">
        <v>222</v>
      </c>
      <c r="Y62" s="43"/>
      <c r="Z62" s="49"/>
    </row>
    <row r="63" spans="1:26" ht="46.5" customHeight="1" x14ac:dyDescent="0.25">
      <c r="A63" s="40" t="s">
        <v>255</v>
      </c>
      <c r="B63" s="41"/>
      <c r="C63" s="42" t="s">
        <v>470</v>
      </c>
      <c r="D63" s="43"/>
      <c r="E63" s="42" t="s">
        <v>256</v>
      </c>
      <c r="F63" s="43"/>
      <c r="G63" s="45" t="s">
        <v>24</v>
      </c>
      <c r="H63" s="45" t="s">
        <v>24</v>
      </c>
      <c r="I63" s="45" t="s">
        <v>24</v>
      </c>
      <c r="J63" s="47" t="s">
        <v>24</v>
      </c>
      <c r="K63" s="50"/>
      <c r="L63" s="50"/>
      <c r="M63" s="48"/>
      <c r="N63" s="45" t="s">
        <v>24</v>
      </c>
      <c r="O63" s="44" t="s">
        <v>257</v>
      </c>
      <c r="P63" s="42" t="s">
        <v>258</v>
      </c>
      <c r="Q63" s="43"/>
      <c r="R63" s="45" t="s">
        <v>24</v>
      </c>
      <c r="S63" s="47" t="s">
        <v>24</v>
      </c>
      <c r="T63" s="48"/>
      <c r="U63" s="45" t="s">
        <v>24</v>
      </c>
      <c r="V63" s="47" t="s">
        <v>24</v>
      </c>
      <c r="W63" s="48"/>
      <c r="X63" s="47" t="s">
        <v>24</v>
      </c>
      <c r="Y63" s="48"/>
      <c r="Z63" s="49"/>
    </row>
    <row r="64" spans="1:26" ht="25.15" customHeight="1" x14ac:dyDescent="0.25">
      <c r="A64" s="61"/>
      <c r="B64" s="62"/>
      <c r="C64" s="61"/>
      <c r="D64" s="62"/>
      <c r="E64" s="61"/>
      <c r="F64" s="62"/>
      <c r="G64" s="63"/>
      <c r="H64" s="63"/>
      <c r="I64" s="63"/>
      <c r="J64" s="61"/>
      <c r="K64" s="64"/>
      <c r="L64" s="64"/>
      <c r="M64" s="62"/>
      <c r="N64" s="63"/>
      <c r="O64" s="63"/>
      <c r="P64" s="61"/>
      <c r="Q64" s="62"/>
      <c r="R64" s="63"/>
      <c r="S64" s="61"/>
      <c r="T64" s="62"/>
      <c r="U64" s="63"/>
      <c r="V64" s="61"/>
      <c r="W64" s="62"/>
      <c r="X64" s="61"/>
      <c r="Y64" s="62"/>
      <c r="Z64" s="49"/>
    </row>
    <row r="65" spans="1:26" ht="8.25" customHeight="1" x14ac:dyDescent="0.25">
      <c r="A65" s="65"/>
      <c r="B65" s="65"/>
      <c r="C65" s="65"/>
      <c r="D65" s="65"/>
      <c r="E65" s="65"/>
      <c r="F65" s="65"/>
      <c r="G65" s="65"/>
      <c r="H65" s="65"/>
      <c r="I65" s="65"/>
      <c r="J65" s="65"/>
      <c r="K65" s="65"/>
      <c r="L65" s="65"/>
      <c r="M65" s="65"/>
      <c r="N65" s="65"/>
      <c r="O65" s="65"/>
      <c r="P65" s="65"/>
      <c r="Q65" s="65"/>
      <c r="R65" s="65"/>
      <c r="S65" s="65"/>
      <c r="T65" s="65"/>
      <c r="U65" s="65"/>
      <c r="V65" s="65"/>
      <c r="W65" s="65"/>
      <c r="X65" s="65"/>
      <c r="Y65" s="65"/>
      <c r="Z65" s="65"/>
    </row>
    <row r="66" spans="1:26" ht="11.85" customHeight="1" x14ac:dyDescent="0.25">
      <c r="A66" s="66" t="s">
        <v>259</v>
      </c>
      <c r="B66" s="66"/>
      <c r="C66" s="66"/>
      <c r="D66" s="66"/>
      <c r="E66" s="66"/>
      <c r="F66" s="66"/>
      <c r="G66" s="66"/>
      <c r="H66" s="66"/>
      <c r="I66" s="66"/>
      <c r="J66" s="66"/>
      <c r="K66" s="66"/>
      <c r="L66" s="66"/>
      <c r="M66" s="66"/>
      <c r="N66" s="66"/>
      <c r="O66" s="66"/>
      <c r="P66" s="66"/>
      <c r="Q66" s="66"/>
      <c r="R66" s="66"/>
      <c r="S66" s="66"/>
      <c r="T66" s="66"/>
      <c r="U66" s="66"/>
      <c r="V66" s="66"/>
      <c r="W66" s="66"/>
      <c r="X66" s="66"/>
      <c r="Y66" s="66"/>
      <c r="Z66" s="66"/>
    </row>
    <row r="67" spans="1:26" ht="18.95" customHeight="1" x14ac:dyDescent="0.25">
      <c r="A67" s="67">
        <v>1</v>
      </c>
      <c r="B67" s="68"/>
      <c r="C67" s="67">
        <v>2</v>
      </c>
      <c r="D67" s="68"/>
      <c r="E67" s="67">
        <v>3</v>
      </c>
      <c r="F67" s="68"/>
      <c r="G67" s="67">
        <v>4</v>
      </c>
      <c r="H67" s="69"/>
      <c r="I67" s="69"/>
      <c r="J67" s="68"/>
      <c r="K67" s="67">
        <v>5</v>
      </c>
      <c r="L67" s="69"/>
      <c r="M67" s="69"/>
      <c r="N67" s="69"/>
      <c r="O67" s="68"/>
      <c r="P67" s="67">
        <v>6</v>
      </c>
      <c r="Q67" s="69"/>
      <c r="R67" s="69"/>
      <c r="S67" s="69"/>
      <c r="T67" s="68"/>
      <c r="U67" s="67">
        <v>7</v>
      </c>
      <c r="V67" s="69"/>
      <c r="W67" s="69"/>
      <c r="X67" s="69"/>
      <c r="Y67" s="68"/>
      <c r="Z67" s="49"/>
    </row>
    <row r="68" spans="1:26" ht="30.6" customHeight="1" x14ac:dyDescent="0.25">
      <c r="A68" s="40" t="s">
        <v>260</v>
      </c>
      <c r="B68" s="41"/>
      <c r="C68" s="40" t="s">
        <v>471</v>
      </c>
      <c r="D68" s="41"/>
      <c r="E68" s="42" t="s">
        <v>261</v>
      </c>
      <c r="F68" s="43"/>
      <c r="G68" s="45" t="s">
        <v>24</v>
      </c>
      <c r="H68" s="44" t="s">
        <v>262</v>
      </c>
      <c r="I68" s="42" t="s">
        <v>263</v>
      </c>
      <c r="J68" s="43"/>
      <c r="K68" s="47" t="s">
        <v>24</v>
      </c>
      <c r="L68" s="50"/>
      <c r="M68" s="48"/>
      <c r="N68" s="44" t="s">
        <v>264</v>
      </c>
      <c r="O68" s="44" t="s">
        <v>265</v>
      </c>
      <c r="P68" s="47" t="s">
        <v>24</v>
      </c>
      <c r="Q68" s="48"/>
      <c r="R68" s="47" t="s">
        <v>24</v>
      </c>
      <c r="S68" s="48"/>
      <c r="T68" s="44" t="s">
        <v>266</v>
      </c>
      <c r="U68" s="45" t="s">
        <v>24</v>
      </c>
      <c r="V68" s="47" t="s">
        <v>24</v>
      </c>
      <c r="W68" s="48"/>
      <c r="X68" s="47" t="s">
        <v>24</v>
      </c>
      <c r="Y68" s="48"/>
      <c r="Z68" s="49"/>
    </row>
    <row r="69" spans="1:26" ht="32.1" customHeight="1" x14ac:dyDescent="0.25">
      <c r="A69" s="59" t="s">
        <v>267</v>
      </c>
      <c r="B69" s="60"/>
      <c r="C69" s="51" t="s">
        <v>474</v>
      </c>
      <c r="D69" s="52"/>
      <c r="E69" s="51" t="s">
        <v>268</v>
      </c>
      <c r="F69" s="52"/>
      <c r="G69" s="54" t="s">
        <v>269</v>
      </c>
      <c r="H69" s="54" t="s">
        <v>270</v>
      </c>
      <c r="I69" s="51" t="s">
        <v>271</v>
      </c>
      <c r="J69" s="52"/>
      <c r="K69" s="51" t="s">
        <v>272</v>
      </c>
      <c r="L69" s="55"/>
      <c r="M69" s="52"/>
      <c r="N69" s="54" t="s">
        <v>273</v>
      </c>
      <c r="O69" s="54" t="s">
        <v>274</v>
      </c>
      <c r="P69" s="51" t="s">
        <v>274</v>
      </c>
      <c r="Q69" s="52"/>
      <c r="R69" s="51" t="s">
        <v>274</v>
      </c>
      <c r="S69" s="52"/>
      <c r="T69" s="54" t="s">
        <v>274</v>
      </c>
      <c r="U69" s="54" t="s">
        <v>274</v>
      </c>
      <c r="V69" s="56" t="s">
        <v>24</v>
      </c>
      <c r="W69" s="57"/>
      <c r="X69" s="56" t="s">
        <v>24</v>
      </c>
      <c r="Y69" s="57"/>
      <c r="Z69" s="49"/>
    </row>
    <row r="70" spans="1:26" ht="32.1" customHeight="1" x14ac:dyDescent="0.25">
      <c r="A70" s="40" t="s">
        <v>275</v>
      </c>
      <c r="B70" s="41"/>
      <c r="C70" s="42" t="s">
        <v>476</v>
      </c>
      <c r="D70" s="43"/>
      <c r="E70" s="42" t="s">
        <v>276</v>
      </c>
      <c r="F70" s="43"/>
      <c r="G70" s="44" t="s">
        <v>277</v>
      </c>
      <c r="H70" s="45" t="s">
        <v>24</v>
      </c>
      <c r="I70" s="47" t="s">
        <v>24</v>
      </c>
      <c r="J70" s="48"/>
      <c r="K70" s="42" t="s">
        <v>278</v>
      </c>
      <c r="L70" s="46"/>
      <c r="M70" s="43"/>
      <c r="N70" s="44" t="s">
        <v>279</v>
      </c>
      <c r="O70" s="45" t="s">
        <v>24</v>
      </c>
      <c r="P70" s="47" t="s">
        <v>24</v>
      </c>
      <c r="Q70" s="48"/>
      <c r="R70" s="47" t="s">
        <v>24</v>
      </c>
      <c r="S70" s="48"/>
      <c r="T70" s="45" t="s">
        <v>24</v>
      </c>
      <c r="U70" s="45" t="s">
        <v>24</v>
      </c>
      <c r="V70" s="47" t="s">
        <v>24</v>
      </c>
      <c r="W70" s="48"/>
      <c r="X70" s="47" t="s">
        <v>24</v>
      </c>
      <c r="Y70" s="48"/>
      <c r="Z70" s="49"/>
    </row>
    <row r="71" spans="1:26" ht="32.1" customHeight="1" x14ac:dyDescent="0.25">
      <c r="A71" s="40" t="s">
        <v>280</v>
      </c>
      <c r="B71" s="41"/>
      <c r="C71" s="42" t="s">
        <v>478</v>
      </c>
      <c r="D71" s="43"/>
      <c r="E71" s="42" t="s">
        <v>281</v>
      </c>
      <c r="F71" s="43"/>
      <c r="G71" s="44" t="s">
        <v>282</v>
      </c>
      <c r="H71" s="45" t="s">
        <v>24</v>
      </c>
      <c r="I71" s="47" t="s">
        <v>24</v>
      </c>
      <c r="J71" s="48"/>
      <c r="K71" s="42" t="s">
        <v>283</v>
      </c>
      <c r="L71" s="46"/>
      <c r="M71" s="43"/>
      <c r="N71" s="44" t="s">
        <v>284</v>
      </c>
      <c r="O71" s="45" t="s">
        <v>24</v>
      </c>
      <c r="P71" s="47" t="s">
        <v>24</v>
      </c>
      <c r="Q71" s="48"/>
      <c r="R71" s="47" t="s">
        <v>24</v>
      </c>
      <c r="S71" s="48"/>
      <c r="T71" s="45" t="s">
        <v>24</v>
      </c>
      <c r="U71" s="45" t="s">
        <v>24</v>
      </c>
      <c r="V71" s="47" t="s">
        <v>24</v>
      </c>
      <c r="W71" s="48"/>
      <c r="X71" s="47" t="s">
        <v>24</v>
      </c>
      <c r="Y71" s="48"/>
      <c r="Z71" s="49"/>
    </row>
    <row r="72" spans="1:26" ht="32.1" customHeight="1" x14ac:dyDescent="0.25">
      <c r="A72" s="40" t="s">
        <v>285</v>
      </c>
      <c r="B72" s="41"/>
      <c r="C72" s="42" t="s">
        <v>480</v>
      </c>
      <c r="D72" s="43"/>
      <c r="E72" s="42" t="s">
        <v>286</v>
      </c>
      <c r="F72" s="43"/>
      <c r="G72" s="44" t="s">
        <v>264</v>
      </c>
      <c r="H72" s="44" t="s">
        <v>287</v>
      </c>
      <c r="I72" s="42" t="s">
        <v>288</v>
      </c>
      <c r="J72" s="43"/>
      <c r="K72" s="47" t="s">
        <v>24</v>
      </c>
      <c r="L72" s="50"/>
      <c r="M72" s="48"/>
      <c r="N72" s="45" t="s">
        <v>24</v>
      </c>
      <c r="O72" s="45" t="s">
        <v>24</v>
      </c>
      <c r="P72" s="47" t="s">
        <v>24</v>
      </c>
      <c r="Q72" s="48"/>
      <c r="R72" s="47" t="s">
        <v>24</v>
      </c>
      <c r="S72" s="48"/>
      <c r="T72" s="45" t="s">
        <v>24</v>
      </c>
      <c r="U72" s="45" t="s">
        <v>24</v>
      </c>
      <c r="V72" s="47" t="s">
        <v>24</v>
      </c>
      <c r="W72" s="48"/>
      <c r="X72" s="47" t="s">
        <v>24</v>
      </c>
      <c r="Y72" s="48"/>
      <c r="Z72" s="49"/>
    </row>
    <row r="73" spans="1:26" ht="32.1" customHeight="1" x14ac:dyDescent="0.25">
      <c r="A73" s="40" t="s">
        <v>289</v>
      </c>
      <c r="B73" s="41"/>
      <c r="C73" s="42" t="s">
        <v>482</v>
      </c>
      <c r="D73" s="43"/>
      <c r="E73" s="42" t="s">
        <v>290</v>
      </c>
      <c r="F73" s="43"/>
      <c r="G73" s="44" t="s">
        <v>291</v>
      </c>
      <c r="H73" s="45" t="s">
        <v>24</v>
      </c>
      <c r="I73" s="42" t="s">
        <v>292</v>
      </c>
      <c r="J73" s="43"/>
      <c r="K73" s="42" t="s">
        <v>293</v>
      </c>
      <c r="L73" s="46"/>
      <c r="M73" s="43"/>
      <c r="N73" s="45" t="s">
        <v>24</v>
      </c>
      <c r="O73" s="45" t="s">
        <v>24</v>
      </c>
      <c r="P73" s="47" t="s">
        <v>24</v>
      </c>
      <c r="Q73" s="48"/>
      <c r="R73" s="47" t="s">
        <v>24</v>
      </c>
      <c r="S73" s="48"/>
      <c r="T73" s="45" t="s">
        <v>24</v>
      </c>
      <c r="U73" s="45" t="s">
        <v>24</v>
      </c>
      <c r="V73" s="47" t="s">
        <v>24</v>
      </c>
      <c r="W73" s="48"/>
      <c r="X73" s="47" t="s">
        <v>24</v>
      </c>
      <c r="Y73" s="48"/>
      <c r="Z73" s="49"/>
    </row>
    <row r="74" spans="1:26" ht="32.1" customHeight="1" x14ac:dyDescent="0.25">
      <c r="A74" s="40" t="s">
        <v>294</v>
      </c>
      <c r="B74" s="41"/>
      <c r="C74" s="42" t="s">
        <v>484</v>
      </c>
      <c r="D74" s="43"/>
      <c r="E74" s="42" t="s">
        <v>295</v>
      </c>
      <c r="F74" s="43"/>
      <c r="G74" s="44" t="s">
        <v>296</v>
      </c>
      <c r="H74" s="44" t="s">
        <v>297</v>
      </c>
      <c r="I74" s="42" t="s">
        <v>298</v>
      </c>
      <c r="J74" s="43"/>
      <c r="K74" s="42" t="s">
        <v>274</v>
      </c>
      <c r="L74" s="46"/>
      <c r="M74" s="43"/>
      <c r="N74" s="44" t="s">
        <v>274</v>
      </c>
      <c r="O74" s="44" t="s">
        <v>274</v>
      </c>
      <c r="P74" s="42" t="s">
        <v>274</v>
      </c>
      <c r="Q74" s="43"/>
      <c r="R74" s="42" t="s">
        <v>274</v>
      </c>
      <c r="S74" s="43"/>
      <c r="T74" s="44" t="s">
        <v>274</v>
      </c>
      <c r="U74" s="44" t="s">
        <v>274</v>
      </c>
      <c r="V74" s="47" t="s">
        <v>24</v>
      </c>
      <c r="W74" s="48"/>
      <c r="X74" s="47" t="s">
        <v>24</v>
      </c>
      <c r="Y74" s="48"/>
      <c r="Z74" s="49"/>
    </row>
    <row r="75" spans="1:26" ht="32.1" customHeight="1" x14ac:dyDescent="0.25">
      <c r="A75" s="40" t="s">
        <v>299</v>
      </c>
      <c r="B75" s="41"/>
      <c r="C75" s="40" t="s">
        <v>486</v>
      </c>
      <c r="D75" s="41"/>
      <c r="E75" s="42" t="s">
        <v>300</v>
      </c>
      <c r="F75" s="43"/>
      <c r="G75" s="44" t="s">
        <v>301</v>
      </c>
      <c r="H75" s="45" t="s">
        <v>24</v>
      </c>
      <c r="I75" s="42" t="s">
        <v>302</v>
      </c>
      <c r="J75" s="43"/>
      <c r="K75" s="42" t="s">
        <v>303</v>
      </c>
      <c r="L75" s="46"/>
      <c r="M75" s="43"/>
      <c r="N75" s="45" t="s">
        <v>24</v>
      </c>
      <c r="O75" s="45" t="s">
        <v>24</v>
      </c>
      <c r="P75" s="47" t="s">
        <v>24</v>
      </c>
      <c r="Q75" s="48"/>
      <c r="R75" s="47" t="s">
        <v>24</v>
      </c>
      <c r="S75" s="48"/>
      <c r="T75" s="45" t="s">
        <v>24</v>
      </c>
      <c r="U75" s="45" t="s">
        <v>24</v>
      </c>
      <c r="V75" s="47" t="s">
        <v>24</v>
      </c>
      <c r="W75" s="48"/>
      <c r="X75" s="47" t="s">
        <v>24</v>
      </c>
      <c r="Y75" s="48"/>
      <c r="Z75" s="49"/>
    </row>
    <row r="76" spans="1:26" ht="32.1" customHeight="1" x14ac:dyDescent="0.25">
      <c r="A76" s="40" t="s">
        <v>304</v>
      </c>
      <c r="B76" s="41"/>
      <c r="C76" s="42" t="s">
        <v>492</v>
      </c>
      <c r="D76" s="43"/>
      <c r="E76" s="42" t="s">
        <v>305</v>
      </c>
      <c r="F76" s="43"/>
      <c r="G76" s="44" t="s">
        <v>305</v>
      </c>
      <c r="H76" s="45" t="s">
        <v>24</v>
      </c>
      <c r="I76" s="47" t="s">
        <v>24</v>
      </c>
      <c r="J76" s="48"/>
      <c r="K76" s="47" t="s">
        <v>24</v>
      </c>
      <c r="L76" s="50"/>
      <c r="M76" s="48"/>
      <c r="N76" s="45" t="s">
        <v>24</v>
      </c>
      <c r="O76" s="45" t="s">
        <v>24</v>
      </c>
      <c r="P76" s="47" t="s">
        <v>24</v>
      </c>
      <c r="Q76" s="48"/>
      <c r="R76" s="47" t="s">
        <v>24</v>
      </c>
      <c r="S76" s="48"/>
      <c r="T76" s="45" t="s">
        <v>24</v>
      </c>
      <c r="U76" s="45" t="s">
        <v>24</v>
      </c>
      <c r="V76" s="47" t="s">
        <v>24</v>
      </c>
      <c r="W76" s="48"/>
      <c r="X76" s="47" t="s">
        <v>24</v>
      </c>
      <c r="Y76" s="48"/>
      <c r="Z76" s="49"/>
    </row>
    <row r="77" spans="1:26" ht="32.1" customHeight="1" x14ac:dyDescent="0.25">
      <c r="A77" s="40" t="s">
        <v>306</v>
      </c>
      <c r="B77" s="41"/>
      <c r="C77" s="42" t="s">
        <v>488</v>
      </c>
      <c r="D77" s="43"/>
      <c r="E77" s="42" t="s">
        <v>307</v>
      </c>
      <c r="F77" s="43"/>
      <c r="G77" s="44" t="s">
        <v>308</v>
      </c>
      <c r="H77" s="44" t="s">
        <v>309</v>
      </c>
      <c r="I77" s="47" t="s">
        <v>24</v>
      </c>
      <c r="J77" s="48"/>
      <c r="K77" s="47" t="s">
        <v>24</v>
      </c>
      <c r="L77" s="50"/>
      <c r="M77" s="48"/>
      <c r="N77" s="45" t="s">
        <v>24</v>
      </c>
      <c r="O77" s="45" t="s">
        <v>24</v>
      </c>
      <c r="P77" s="47" t="s">
        <v>24</v>
      </c>
      <c r="Q77" s="48"/>
      <c r="R77" s="47" t="s">
        <v>24</v>
      </c>
      <c r="S77" s="48"/>
      <c r="T77" s="45" t="s">
        <v>24</v>
      </c>
      <c r="U77" s="45" t="s">
        <v>24</v>
      </c>
      <c r="V77" s="47" t="s">
        <v>24</v>
      </c>
      <c r="W77" s="48"/>
      <c r="X77" s="47" t="s">
        <v>24</v>
      </c>
      <c r="Y77" s="48"/>
      <c r="Z77" s="49"/>
    </row>
    <row r="78" spans="1:26" ht="32.1" customHeight="1" x14ac:dyDescent="0.25">
      <c r="A78" s="40" t="s">
        <v>310</v>
      </c>
      <c r="B78" s="41"/>
      <c r="C78" s="42" t="s">
        <v>490</v>
      </c>
      <c r="D78" s="43"/>
      <c r="E78" s="42" t="s">
        <v>311</v>
      </c>
      <c r="F78" s="43"/>
      <c r="G78" s="44" t="s">
        <v>312</v>
      </c>
      <c r="H78" s="45" t="s">
        <v>24</v>
      </c>
      <c r="I78" s="42" t="s">
        <v>313</v>
      </c>
      <c r="J78" s="43"/>
      <c r="K78" s="42" t="s">
        <v>314</v>
      </c>
      <c r="L78" s="46"/>
      <c r="M78" s="43"/>
      <c r="N78" s="45" t="s">
        <v>24</v>
      </c>
      <c r="O78" s="45" t="s">
        <v>24</v>
      </c>
      <c r="P78" s="47" t="s">
        <v>24</v>
      </c>
      <c r="Q78" s="48"/>
      <c r="R78" s="47" t="s">
        <v>24</v>
      </c>
      <c r="S78" s="48"/>
      <c r="T78" s="45" t="s">
        <v>24</v>
      </c>
      <c r="U78" s="45" t="s">
        <v>24</v>
      </c>
      <c r="V78" s="47" t="s">
        <v>24</v>
      </c>
      <c r="W78" s="48"/>
      <c r="X78" s="47" t="s">
        <v>24</v>
      </c>
      <c r="Y78" s="48"/>
      <c r="Z78" s="49"/>
    </row>
    <row r="79" spans="1:26" ht="32.1" customHeight="1" x14ac:dyDescent="0.25">
      <c r="A79" s="59" t="s">
        <v>315</v>
      </c>
      <c r="B79" s="60"/>
      <c r="C79" s="51" t="s">
        <v>316</v>
      </c>
      <c r="D79" s="52"/>
      <c r="E79" s="51" t="s">
        <v>317</v>
      </c>
      <c r="F79" s="52"/>
      <c r="G79" s="54" t="s">
        <v>318</v>
      </c>
      <c r="H79" s="54" t="s">
        <v>319</v>
      </c>
      <c r="I79" s="51" t="s">
        <v>320</v>
      </c>
      <c r="J79" s="52"/>
      <c r="K79" s="51" t="s">
        <v>321</v>
      </c>
      <c r="L79" s="55"/>
      <c r="M79" s="52"/>
      <c r="N79" s="54" t="s">
        <v>322</v>
      </c>
      <c r="O79" s="54" t="s">
        <v>323</v>
      </c>
      <c r="P79" s="51" t="s">
        <v>324</v>
      </c>
      <c r="Q79" s="52"/>
      <c r="R79" s="51" t="s">
        <v>325</v>
      </c>
      <c r="S79" s="52"/>
      <c r="T79" s="53" t="s">
        <v>24</v>
      </c>
      <c r="U79" s="53" t="s">
        <v>24</v>
      </c>
      <c r="V79" s="56" t="s">
        <v>24</v>
      </c>
      <c r="W79" s="57"/>
      <c r="X79" s="51" t="s">
        <v>326</v>
      </c>
      <c r="Y79" s="52"/>
      <c r="Z79" s="49"/>
    </row>
    <row r="80" spans="1:26" ht="32.1" customHeight="1" x14ac:dyDescent="0.25">
      <c r="A80" s="40" t="s">
        <v>327</v>
      </c>
      <c r="B80" s="41"/>
      <c r="C80" s="40" t="s">
        <v>494</v>
      </c>
      <c r="D80" s="41"/>
      <c r="E80" s="42" t="s">
        <v>328</v>
      </c>
      <c r="F80" s="43"/>
      <c r="G80" s="45" t="s">
        <v>24</v>
      </c>
      <c r="H80" s="44" t="s">
        <v>329</v>
      </c>
      <c r="I80" s="42" t="s">
        <v>330</v>
      </c>
      <c r="J80" s="43"/>
      <c r="K80" s="47" t="s">
        <v>24</v>
      </c>
      <c r="L80" s="50"/>
      <c r="M80" s="48"/>
      <c r="N80" s="45" t="s">
        <v>24</v>
      </c>
      <c r="O80" s="45" t="s">
        <v>24</v>
      </c>
      <c r="P80" s="42" t="s">
        <v>331</v>
      </c>
      <c r="Q80" s="43"/>
      <c r="R80" s="47" t="s">
        <v>24</v>
      </c>
      <c r="S80" s="48"/>
      <c r="T80" s="45" t="s">
        <v>24</v>
      </c>
      <c r="U80" s="45" t="s">
        <v>24</v>
      </c>
      <c r="V80" s="47" t="s">
        <v>24</v>
      </c>
      <c r="W80" s="48"/>
      <c r="X80" s="47" t="s">
        <v>24</v>
      </c>
      <c r="Y80" s="48"/>
      <c r="Z80" s="49"/>
    </row>
    <row r="81" spans="1:26" ht="32.1" customHeight="1" x14ac:dyDescent="0.25">
      <c r="A81" s="40" t="s">
        <v>332</v>
      </c>
      <c r="B81" s="41"/>
      <c r="C81" s="40" t="s">
        <v>496</v>
      </c>
      <c r="D81" s="41"/>
      <c r="E81" s="42" t="s">
        <v>333</v>
      </c>
      <c r="F81" s="43"/>
      <c r="G81" s="45" t="s">
        <v>24</v>
      </c>
      <c r="H81" s="45" t="s">
        <v>24</v>
      </c>
      <c r="I81" s="47" t="s">
        <v>24</v>
      </c>
      <c r="J81" s="48"/>
      <c r="K81" s="42" t="s">
        <v>334</v>
      </c>
      <c r="L81" s="46"/>
      <c r="M81" s="43"/>
      <c r="N81" s="45" t="s">
        <v>24</v>
      </c>
      <c r="O81" s="45" t="s">
        <v>24</v>
      </c>
      <c r="P81" s="42" t="s">
        <v>335</v>
      </c>
      <c r="Q81" s="43"/>
      <c r="R81" s="47" t="s">
        <v>24</v>
      </c>
      <c r="S81" s="48"/>
      <c r="T81" s="45" t="s">
        <v>24</v>
      </c>
      <c r="U81" s="45" t="s">
        <v>24</v>
      </c>
      <c r="V81" s="47" t="s">
        <v>24</v>
      </c>
      <c r="W81" s="48"/>
      <c r="X81" s="47" t="s">
        <v>24</v>
      </c>
      <c r="Y81" s="48"/>
      <c r="Z81" s="49"/>
    </row>
    <row r="82" spans="1:26" ht="32.1" customHeight="1" x14ac:dyDescent="0.25">
      <c r="A82" s="40" t="s">
        <v>336</v>
      </c>
      <c r="B82" s="41"/>
      <c r="C82" s="42" t="s">
        <v>498</v>
      </c>
      <c r="D82" s="43"/>
      <c r="E82" s="42" t="s">
        <v>337</v>
      </c>
      <c r="F82" s="43"/>
      <c r="G82" s="45" t="s">
        <v>24</v>
      </c>
      <c r="H82" s="45" t="s">
        <v>24</v>
      </c>
      <c r="I82" s="47" t="s">
        <v>24</v>
      </c>
      <c r="J82" s="48"/>
      <c r="K82" s="42" t="s">
        <v>338</v>
      </c>
      <c r="L82" s="46"/>
      <c r="M82" s="43"/>
      <c r="N82" s="45" t="s">
        <v>24</v>
      </c>
      <c r="O82" s="44" t="s">
        <v>339</v>
      </c>
      <c r="P82" s="47" t="s">
        <v>24</v>
      </c>
      <c r="Q82" s="48"/>
      <c r="R82" s="47" t="s">
        <v>24</v>
      </c>
      <c r="S82" s="48"/>
      <c r="T82" s="45" t="s">
        <v>24</v>
      </c>
      <c r="U82" s="45" t="s">
        <v>24</v>
      </c>
      <c r="V82" s="47" t="s">
        <v>24</v>
      </c>
      <c r="W82" s="48"/>
      <c r="X82" s="47" t="s">
        <v>24</v>
      </c>
      <c r="Y82" s="48"/>
      <c r="Z82" s="49"/>
    </row>
    <row r="83" spans="1:26" ht="32.1" customHeight="1" x14ac:dyDescent="0.25">
      <c r="A83" s="40" t="s">
        <v>340</v>
      </c>
      <c r="B83" s="41"/>
      <c r="C83" s="42" t="s">
        <v>500</v>
      </c>
      <c r="D83" s="43"/>
      <c r="E83" s="42" t="s">
        <v>341</v>
      </c>
      <c r="F83" s="43"/>
      <c r="G83" s="45" t="s">
        <v>24</v>
      </c>
      <c r="H83" s="44" t="s">
        <v>341</v>
      </c>
      <c r="I83" s="47" t="s">
        <v>24</v>
      </c>
      <c r="J83" s="48"/>
      <c r="K83" s="47" t="s">
        <v>24</v>
      </c>
      <c r="L83" s="50"/>
      <c r="M83" s="48"/>
      <c r="N83" s="45" t="s">
        <v>24</v>
      </c>
      <c r="O83" s="45" t="s">
        <v>24</v>
      </c>
      <c r="P83" s="47" t="s">
        <v>24</v>
      </c>
      <c r="Q83" s="48"/>
      <c r="R83" s="47" t="s">
        <v>24</v>
      </c>
      <c r="S83" s="48"/>
      <c r="T83" s="45" t="s">
        <v>24</v>
      </c>
      <c r="U83" s="45" t="s">
        <v>24</v>
      </c>
      <c r="V83" s="47" t="s">
        <v>24</v>
      </c>
      <c r="W83" s="48"/>
      <c r="X83" s="47" t="s">
        <v>24</v>
      </c>
      <c r="Y83" s="48"/>
      <c r="Z83" s="49"/>
    </row>
    <row r="84" spans="1:26" ht="32.1" customHeight="1" x14ac:dyDescent="0.25">
      <c r="A84" s="40" t="s">
        <v>342</v>
      </c>
      <c r="B84" s="41"/>
      <c r="C84" s="42" t="s">
        <v>502</v>
      </c>
      <c r="D84" s="43"/>
      <c r="E84" s="42" t="s">
        <v>343</v>
      </c>
      <c r="F84" s="43"/>
      <c r="G84" s="45" t="s">
        <v>24</v>
      </c>
      <c r="H84" s="44" t="s">
        <v>344</v>
      </c>
      <c r="I84" s="42" t="s">
        <v>345</v>
      </c>
      <c r="J84" s="43"/>
      <c r="K84" s="42" t="s">
        <v>346</v>
      </c>
      <c r="L84" s="46"/>
      <c r="M84" s="43"/>
      <c r="N84" s="45" t="s">
        <v>24</v>
      </c>
      <c r="O84" s="45" t="s">
        <v>24</v>
      </c>
      <c r="P84" s="47" t="s">
        <v>24</v>
      </c>
      <c r="Q84" s="48"/>
      <c r="R84" s="42" t="s">
        <v>325</v>
      </c>
      <c r="S84" s="43"/>
      <c r="T84" s="45" t="s">
        <v>24</v>
      </c>
      <c r="U84" s="45" t="s">
        <v>24</v>
      </c>
      <c r="V84" s="47" t="s">
        <v>24</v>
      </c>
      <c r="W84" s="48"/>
      <c r="X84" s="47" t="s">
        <v>24</v>
      </c>
      <c r="Y84" s="48"/>
      <c r="Z84" s="49"/>
    </row>
    <row r="85" spans="1:26" ht="32.1" customHeight="1" x14ac:dyDescent="0.25">
      <c r="A85" s="40" t="s">
        <v>347</v>
      </c>
      <c r="B85" s="41"/>
      <c r="C85" s="40" t="s">
        <v>504</v>
      </c>
      <c r="D85" s="41"/>
      <c r="E85" s="42" t="s">
        <v>348</v>
      </c>
      <c r="F85" s="43"/>
      <c r="G85" s="44" t="s">
        <v>349</v>
      </c>
      <c r="H85" s="44" t="s">
        <v>350</v>
      </c>
      <c r="I85" s="42" t="s">
        <v>351</v>
      </c>
      <c r="J85" s="43"/>
      <c r="K85" s="42" t="s">
        <v>352</v>
      </c>
      <c r="L85" s="46"/>
      <c r="M85" s="43"/>
      <c r="N85" s="45" t="s">
        <v>24</v>
      </c>
      <c r="O85" s="45" t="s">
        <v>24</v>
      </c>
      <c r="P85" s="47" t="s">
        <v>24</v>
      </c>
      <c r="Q85" s="48"/>
      <c r="R85" s="47" t="s">
        <v>24</v>
      </c>
      <c r="S85" s="48"/>
      <c r="T85" s="45" t="s">
        <v>24</v>
      </c>
      <c r="U85" s="45" t="s">
        <v>24</v>
      </c>
      <c r="V85" s="47" t="s">
        <v>24</v>
      </c>
      <c r="W85" s="48"/>
      <c r="X85" s="47" t="s">
        <v>24</v>
      </c>
      <c r="Y85" s="48"/>
      <c r="Z85" s="49"/>
    </row>
    <row r="86" spans="1:26" ht="32.1" customHeight="1" x14ac:dyDescent="0.25">
      <c r="A86" s="40" t="s">
        <v>353</v>
      </c>
      <c r="B86" s="41"/>
      <c r="C86" s="42" t="s">
        <v>506</v>
      </c>
      <c r="D86" s="43"/>
      <c r="E86" s="42" t="s">
        <v>354</v>
      </c>
      <c r="F86" s="43"/>
      <c r="G86" s="44" t="s">
        <v>355</v>
      </c>
      <c r="H86" s="44" t="s">
        <v>356</v>
      </c>
      <c r="I86" s="47" t="s">
        <v>24</v>
      </c>
      <c r="J86" s="48"/>
      <c r="K86" s="42" t="s">
        <v>357</v>
      </c>
      <c r="L86" s="46"/>
      <c r="M86" s="43"/>
      <c r="N86" s="44" t="s">
        <v>358</v>
      </c>
      <c r="O86" s="44" t="s">
        <v>359</v>
      </c>
      <c r="P86" s="42" t="s">
        <v>360</v>
      </c>
      <c r="Q86" s="43"/>
      <c r="R86" s="47" t="s">
        <v>24</v>
      </c>
      <c r="S86" s="48"/>
      <c r="T86" s="45" t="s">
        <v>24</v>
      </c>
      <c r="U86" s="45" t="s">
        <v>24</v>
      </c>
      <c r="V86" s="47" t="s">
        <v>24</v>
      </c>
      <c r="W86" s="48"/>
      <c r="X86" s="47" t="s">
        <v>24</v>
      </c>
      <c r="Y86" s="48"/>
      <c r="Z86" s="49"/>
    </row>
    <row r="87" spans="1:26" ht="32.1" customHeight="1" x14ac:dyDescent="0.25">
      <c r="A87" s="40" t="s">
        <v>361</v>
      </c>
      <c r="B87" s="41"/>
      <c r="C87" s="40" t="s">
        <v>508</v>
      </c>
      <c r="D87" s="41"/>
      <c r="E87" s="42" t="s">
        <v>362</v>
      </c>
      <c r="F87" s="43"/>
      <c r="G87" s="44" t="s">
        <v>363</v>
      </c>
      <c r="H87" s="44" t="s">
        <v>364</v>
      </c>
      <c r="I87" s="47" t="s">
        <v>24</v>
      </c>
      <c r="J87" s="48"/>
      <c r="K87" s="42" t="s">
        <v>365</v>
      </c>
      <c r="L87" s="46"/>
      <c r="M87" s="43"/>
      <c r="N87" s="44" t="s">
        <v>366</v>
      </c>
      <c r="O87" s="45" t="s">
        <v>24</v>
      </c>
      <c r="P87" s="47" t="s">
        <v>24</v>
      </c>
      <c r="Q87" s="48"/>
      <c r="R87" s="47" t="s">
        <v>24</v>
      </c>
      <c r="S87" s="48"/>
      <c r="T87" s="45" t="s">
        <v>24</v>
      </c>
      <c r="U87" s="45" t="s">
        <v>24</v>
      </c>
      <c r="V87" s="47" t="s">
        <v>24</v>
      </c>
      <c r="W87" s="48"/>
      <c r="X87" s="42" t="s">
        <v>326</v>
      </c>
      <c r="Y87" s="43"/>
      <c r="Z87" s="49"/>
    </row>
    <row r="88" spans="1:26" ht="32.1" customHeight="1" x14ac:dyDescent="0.25">
      <c r="A88" s="40" t="s">
        <v>367</v>
      </c>
      <c r="B88" s="41"/>
      <c r="C88" s="42" t="s">
        <v>510</v>
      </c>
      <c r="D88" s="43"/>
      <c r="E88" s="42" t="s">
        <v>368</v>
      </c>
      <c r="F88" s="43"/>
      <c r="G88" s="45" t="s">
        <v>24</v>
      </c>
      <c r="H88" s="44" t="s">
        <v>369</v>
      </c>
      <c r="I88" s="42" t="s">
        <v>370</v>
      </c>
      <c r="J88" s="43"/>
      <c r="K88" s="47" t="s">
        <v>24</v>
      </c>
      <c r="L88" s="50"/>
      <c r="M88" s="48"/>
      <c r="N88" s="44" t="s">
        <v>371</v>
      </c>
      <c r="O88" s="45" t="s">
        <v>24</v>
      </c>
      <c r="P88" s="47" t="s">
        <v>24</v>
      </c>
      <c r="Q88" s="48"/>
      <c r="R88" s="47" t="s">
        <v>24</v>
      </c>
      <c r="S88" s="48"/>
      <c r="T88" s="45" t="s">
        <v>24</v>
      </c>
      <c r="U88" s="45" t="s">
        <v>24</v>
      </c>
      <c r="V88" s="47" t="s">
        <v>24</v>
      </c>
      <c r="W88" s="48"/>
      <c r="X88" s="47" t="s">
        <v>24</v>
      </c>
      <c r="Y88" s="48"/>
      <c r="Z88" s="49"/>
    </row>
    <row r="89" spans="1:26" ht="20.85" customHeight="1" x14ac:dyDescent="0.25">
      <c r="A89" s="61"/>
      <c r="B89" s="62"/>
      <c r="C89" s="51" t="s">
        <v>372</v>
      </c>
      <c r="D89" s="52"/>
      <c r="E89" s="51" t="s">
        <v>115</v>
      </c>
      <c r="F89" s="52"/>
      <c r="G89" s="54" t="s">
        <v>116</v>
      </c>
      <c r="H89" s="54" t="s">
        <v>117</v>
      </c>
      <c r="I89" s="51" t="s">
        <v>118</v>
      </c>
      <c r="J89" s="52"/>
      <c r="K89" s="51" t="s">
        <v>119</v>
      </c>
      <c r="L89" s="55"/>
      <c r="M89" s="52"/>
      <c r="N89" s="54" t="s">
        <v>120</v>
      </c>
      <c r="O89" s="54" t="s">
        <v>121</v>
      </c>
      <c r="P89" s="51" t="s">
        <v>122</v>
      </c>
      <c r="Q89" s="52"/>
      <c r="R89" s="51" t="s">
        <v>123</v>
      </c>
      <c r="S89" s="52"/>
      <c r="T89" s="54" t="s">
        <v>124</v>
      </c>
      <c r="U89" s="54" t="s">
        <v>125</v>
      </c>
      <c r="V89" s="51" t="s">
        <v>126</v>
      </c>
      <c r="W89" s="52"/>
      <c r="X89" s="51" t="s">
        <v>127</v>
      </c>
      <c r="Y89" s="52"/>
      <c r="Z89" s="49"/>
    </row>
    <row r="90" spans="1:26" ht="22.35" customHeight="1" x14ac:dyDescent="0.25">
      <c r="A90" s="61"/>
      <c r="B90" s="62"/>
      <c r="C90" s="51" t="s">
        <v>373</v>
      </c>
      <c r="D90" s="52"/>
      <c r="E90" s="51" t="s">
        <v>115</v>
      </c>
      <c r="F90" s="52"/>
      <c r="G90" s="67" t="s">
        <v>374</v>
      </c>
      <c r="H90" s="69"/>
      <c r="I90" s="69"/>
      <c r="J90" s="68"/>
      <c r="K90" s="67" t="s">
        <v>375</v>
      </c>
      <c r="L90" s="69"/>
      <c r="M90" s="69"/>
      <c r="N90" s="69"/>
      <c r="O90" s="68"/>
      <c r="P90" s="67" t="s">
        <v>376</v>
      </c>
      <c r="Q90" s="69"/>
      <c r="R90" s="69"/>
      <c r="S90" s="69"/>
      <c r="T90" s="68"/>
      <c r="U90" s="67" t="s">
        <v>377</v>
      </c>
      <c r="V90" s="69"/>
      <c r="W90" s="69"/>
      <c r="X90" s="69"/>
      <c r="Y90" s="68"/>
      <c r="Z90" s="49"/>
    </row>
    <row r="91" spans="1:26" ht="22.35" customHeight="1" x14ac:dyDescent="0.25">
      <c r="A91" s="61"/>
      <c r="B91" s="62"/>
      <c r="C91" s="51" t="s">
        <v>378</v>
      </c>
      <c r="D91" s="52"/>
      <c r="E91" s="51" t="s">
        <v>379</v>
      </c>
      <c r="F91" s="52"/>
      <c r="G91" s="67" t="s">
        <v>380</v>
      </c>
      <c r="H91" s="69"/>
      <c r="I91" s="69"/>
      <c r="J91" s="68"/>
      <c r="K91" s="67" t="s">
        <v>381</v>
      </c>
      <c r="L91" s="69"/>
      <c r="M91" s="69"/>
      <c r="N91" s="69"/>
      <c r="O91" s="68"/>
      <c r="P91" s="67" t="s">
        <v>382</v>
      </c>
      <c r="Q91" s="69"/>
      <c r="R91" s="69"/>
      <c r="S91" s="69"/>
      <c r="T91" s="68"/>
      <c r="U91" s="67" t="s">
        <v>383</v>
      </c>
      <c r="V91" s="69"/>
      <c r="W91" s="69"/>
      <c r="X91" s="69"/>
      <c r="Y91" s="68"/>
      <c r="Z91" s="49"/>
    </row>
    <row r="92" spans="1:26" ht="22.35" customHeight="1" x14ac:dyDescent="0.25">
      <c r="A92" s="61"/>
      <c r="B92" s="62"/>
      <c r="C92" s="51" t="s">
        <v>384</v>
      </c>
      <c r="D92" s="52"/>
      <c r="E92" s="51" t="s">
        <v>385</v>
      </c>
      <c r="F92" s="52"/>
      <c r="G92" s="67" t="s">
        <v>386</v>
      </c>
      <c r="H92" s="69"/>
      <c r="I92" s="69"/>
      <c r="J92" s="68"/>
      <c r="K92" s="67" t="s">
        <v>387</v>
      </c>
      <c r="L92" s="69"/>
      <c r="M92" s="69"/>
      <c r="N92" s="69"/>
      <c r="O92" s="68"/>
      <c r="P92" s="67" t="s">
        <v>388</v>
      </c>
      <c r="Q92" s="69"/>
      <c r="R92" s="69"/>
      <c r="S92" s="69"/>
      <c r="T92" s="68"/>
      <c r="U92" s="67" t="s">
        <v>389</v>
      </c>
      <c r="V92" s="69"/>
      <c r="W92" s="69"/>
      <c r="X92" s="69"/>
      <c r="Y92" s="68"/>
      <c r="Z92" s="49"/>
    </row>
    <row r="93" spans="1:26" ht="35.1" customHeight="1" x14ac:dyDescent="0.25">
      <c r="A93" s="61"/>
      <c r="B93" s="62"/>
      <c r="C93" s="51" t="s">
        <v>390</v>
      </c>
      <c r="D93" s="52"/>
      <c r="E93" s="51" t="s">
        <v>391</v>
      </c>
      <c r="F93" s="52"/>
      <c r="G93" s="67" t="s">
        <v>392</v>
      </c>
      <c r="H93" s="69"/>
      <c r="I93" s="69"/>
      <c r="J93" s="68"/>
      <c r="K93" s="67" t="s">
        <v>393</v>
      </c>
      <c r="L93" s="69"/>
      <c r="M93" s="69"/>
      <c r="N93" s="69"/>
      <c r="O93" s="68"/>
      <c r="P93" s="67" t="s">
        <v>394</v>
      </c>
      <c r="Q93" s="69"/>
      <c r="R93" s="69"/>
      <c r="S93" s="69"/>
      <c r="T93" s="68"/>
      <c r="U93" s="67" t="s">
        <v>395</v>
      </c>
      <c r="V93" s="69"/>
      <c r="W93" s="69"/>
      <c r="X93" s="69"/>
      <c r="Y93" s="68"/>
      <c r="Z93" s="49"/>
    </row>
    <row r="94" spans="1:26" ht="22.35" customHeight="1" x14ac:dyDescent="0.25">
      <c r="A94" s="27"/>
      <c r="B94" s="34"/>
      <c r="C94" s="34"/>
      <c r="D94" s="34"/>
      <c r="E94" s="34"/>
      <c r="F94" s="34"/>
      <c r="G94" s="34"/>
      <c r="H94" s="34"/>
      <c r="I94" s="34"/>
      <c r="J94" s="34"/>
      <c r="K94" s="34"/>
      <c r="L94" s="34"/>
      <c r="M94" s="34"/>
      <c r="N94" s="34"/>
      <c r="O94" s="34"/>
      <c r="P94" s="34"/>
      <c r="Q94" s="34"/>
      <c r="R94" s="34"/>
      <c r="S94" s="34"/>
      <c r="T94" s="34"/>
      <c r="U94" s="34"/>
      <c r="V94" s="34"/>
      <c r="W94" s="34"/>
      <c r="X94" s="34"/>
      <c r="Y94" s="28"/>
    </row>
    <row r="95" spans="1:26" ht="8.25" customHeight="1" x14ac:dyDescent="0.25">
      <c r="A95" s="35"/>
      <c r="B95" s="35"/>
      <c r="C95" s="35"/>
      <c r="D95" s="35"/>
      <c r="E95" s="35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5"/>
      <c r="Z95" s="35"/>
    </row>
    <row r="96" spans="1:26" ht="11.85" customHeight="1" x14ac:dyDescent="0.25">
      <c r="A96" s="5" t="s">
        <v>396</v>
      </c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 ht="19.7" customHeight="1" x14ac:dyDescent="0.25">
      <c r="A97" s="9">
        <v>1</v>
      </c>
      <c r="B97" s="11"/>
      <c r="C97" s="9">
        <v>2</v>
      </c>
      <c r="D97" s="11"/>
      <c r="E97" s="9">
        <v>3</v>
      </c>
      <c r="F97" s="11"/>
      <c r="G97" s="9">
        <v>4</v>
      </c>
      <c r="H97" s="10"/>
      <c r="I97" s="11"/>
      <c r="J97" s="9">
        <v>5</v>
      </c>
      <c r="K97" s="10"/>
      <c r="L97" s="10"/>
      <c r="M97" s="10"/>
      <c r="N97" s="10"/>
      <c r="O97" s="11"/>
      <c r="P97" s="9">
        <v>6</v>
      </c>
      <c r="Q97" s="10"/>
      <c r="R97" s="10"/>
      <c r="S97" s="10"/>
      <c r="T97" s="11"/>
      <c r="U97" s="9">
        <v>7</v>
      </c>
      <c r="V97" s="10"/>
      <c r="W97" s="10"/>
      <c r="X97" s="10"/>
      <c r="Y97" s="11"/>
    </row>
    <row r="98" spans="1:26" ht="33" customHeight="1" x14ac:dyDescent="0.25">
      <c r="A98" s="36" t="s">
        <v>397</v>
      </c>
      <c r="B98" s="36"/>
      <c r="C98" s="36"/>
      <c r="D98" s="36"/>
      <c r="E98" s="36"/>
      <c r="F98" s="36"/>
      <c r="G98" s="36"/>
      <c r="H98" s="36"/>
      <c r="I98" s="36"/>
      <c r="J98" s="36"/>
      <c r="K98" s="36"/>
      <c r="L98" s="37" t="s">
        <v>398</v>
      </c>
      <c r="M98" s="37"/>
      <c r="N98" s="37"/>
      <c r="O98" s="37"/>
      <c r="P98" s="37"/>
      <c r="Q98" s="37"/>
      <c r="R98" s="37"/>
      <c r="S98" s="37"/>
      <c r="T98" s="37"/>
      <c r="U98" s="37"/>
      <c r="V98" s="37"/>
      <c r="W98" s="37"/>
      <c r="X98" s="37"/>
      <c r="Y98" s="37"/>
      <c r="Z98" s="37"/>
    </row>
    <row r="99" spans="1:26" ht="21" customHeight="1" x14ac:dyDescent="0.25">
      <c r="A99" s="36" t="s">
        <v>397</v>
      </c>
      <c r="L99" s="38"/>
      <c r="M99" s="38"/>
      <c r="N99" s="38"/>
      <c r="O99" s="38"/>
      <c r="P99" s="38"/>
      <c r="Q99" s="38"/>
      <c r="R99" s="38"/>
      <c r="S99" s="38"/>
      <c r="T99" s="38"/>
      <c r="U99" s="38"/>
      <c r="V99" s="38"/>
      <c r="W99" s="38"/>
      <c r="X99" s="38"/>
      <c r="Y99" s="38"/>
      <c r="Z99" s="38"/>
    </row>
    <row r="100" spans="1:26" ht="28.7" customHeight="1" x14ac:dyDescent="0.25">
      <c r="A100" s="39" t="s">
        <v>399</v>
      </c>
      <c r="B100" s="39"/>
      <c r="C100" s="39"/>
      <c r="D100" s="39"/>
      <c r="E100" s="39"/>
      <c r="F100" s="39"/>
      <c r="G100" s="39"/>
      <c r="H100" s="39"/>
      <c r="I100" s="39"/>
      <c r="J100" s="39"/>
      <c r="K100" s="39"/>
      <c r="L100" s="39"/>
      <c r="M100" s="39" t="s">
        <v>400</v>
      </c>
      <c r="N100" s="39"/>
      <c r="O100" s="39"/>
      <c r="P100" s="39"/>
      <c r="Q100" s="39"/>
      <c r="R100" s="39"/>
      <c r="S100" s="39"/>
      <c r="T100" s="39"/>
      <c r="U100" s="39"/>
      <c r="V100" s="39"/>
      <c r="W100" s="39"/>
      <c r="X100" s="39"/>
      <c r="Y100" s="39"/>
      <c r="Z100" s="39"/>
    </row>
    <row r="101" spans="1:26" ht="21" customHeight="1" x14ac:dyDescent="0.25">
      <c r="A101" s="38"/>
      <c r="B101" s="38"/>
      <c r="C101" s="38"/>
      <c r="D101" s="38"/>
      <c r="E101" s="38"/>
      <c r="F101" s="38"/>
      <c r="G101" s="38"/>
      <c r="H101" s="38"/>
      <c r="I101" s="38"/>
      <c r="J101" s="38"/>
      <c r="K101" s="38"/>
      <c r="L101" s="38"/>
      <c r="M101" s="39" t="s">
        <v>400</v>
      </c>
    </row>
  </sheetData>
  <pageMargins left="0.7" right="0.7" top="0.75" bottom="0.75" header="0.3" footer="0.3"/>
  <pageSetup paperSize="9"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60"/>
  <sheetViews>
    <sheetView workbookViewId="0">
      <selection sqref="A1:XFD1048576"/>
    </sheetView>
  </sheetViews>
  <sheetFormatPr defaultRowHeight="15" x14ac:dyDescent="0.25"/>
  <cols>
    <col min="1" max="1" width="5.42578125" style="101" customWidth="1"/>
    <col min="2" max="2" width="29.5703125" style="83" customWidth="1"/>
    <col min="3" max="3" width="8.140625" style="101" customWidth="1"/>
    <col min="4" max="5" width="7.28515625" style="101" customWidth="1"/>
    <col min="6" max="6" width="16.7109375" style="83" customWidth="1"/>
    <col min="7" max="8" width="7.28515625" style="101" customWidth="1"/>
    <col min="9" max="9" width="7.28515625" style="126" customWidth="1"/>
    <col min="10" max="10" width="16.7109375" style="83" customWidth="1"/>
    <col min="11" max="12" width="7.28515625" style="101" customWidth="1"/>
    <col min="13" max="13" width="7.28515625" style="126" customWidth="1"/>
    <col min="14" max="14" width="16.7109375" style="83" customWidth="1"/>
    <col min="15" max="16" width="7.28515625" style="101" customWidth="1"/>
    <col min="17" max="17" width="7.28515625" style="126" customWidth="1"/>
    <col min="18" max="18" width="16.7109375" style="83" customWidth="1"/>
    <col min="19" max="20" width="7.28515625" style="101" customWidth="1"/>
    <col min="21" max="21" width="7.28515625" style="126" customWidth="1"/>
    <col min="22" max="22" width="16.7109375" style="83" customWidth="1"/>
    <col min="23" max="24" width="7.28515625" style="101" customWidth="1"/>
    <col min="25" max="25" width="7.28515625" style="126" customWidth="1"/>
    <col min="26" max="26" width="16.7109375" style="83" customWidth="1"/>
    <col min="27" max="28" width="7.28515625" style="101" customWidth="1"/>
    <col min="29" max="29" width="7.28515625" style="126" customWidth="1"/>
    <col min="30" max="30" width="16.7109375" style="83" customWidth="1"/>
    <col min="31" max="32" width="7.28515625" style="101" customWidth="1"/>
    <col min="33" max="33" width="7.28515625" style="126" customWidth="1"/>
    <col min="34" max="34" width="16.7109375" style="83" customWidth="1"/>
    <col min="35" max="36" width="7.28515625" style="101" customWidth="1"/>
    <col min="37" max="37" width="7.28515625" style="126" customWidth="1"/>
    <col min="38" max="38" width="16.7109375" style="83" customWidth="1"/>
    <col min="39" max="40" width="7.28515625" style="101" customWidth="1"/>
    <col min="41" max="41" width="7.28515625" style="126" customWidth="1"/>
    <col min="42" max="42" width="16.7109375" style="83" customWidth="1"/>
    <col min="43" max="44" width="7.28515625" style="101" customWidth="1"/>
    <col min="45" max="45" width="7.28515625" style="126" customWidth="1"/>
    <col min="46" max="46" width="16.7109375" style="83" customWidth="1"/>
    <col min="47" max="48" width="7.28515625" style="101" customWidth="1"/>
    <col min="49" max="49" width="7.28515625" style="126" customWidth="1"/>
    <col min="50" max="50" width="16.7109375" style="83" customWidth="1"/>
    <col min="51" max="53" width="7.28515625" style="101" customWidth="1"/>
    <col min="54" max="54" width="16.7109375" style="83" customWidth="1"/>
    <col min="55" max="57" width="2.7109375" style="83" customWidth="1"/>
    <col min="58" max="58" width="10.28515625" style="101" bestFit="1" customWidth="1"/>
    <col min="59" max="59" width="9.28515625" style="101" bestFit="1" customWidth="1"/>
    <col min="60" max="60" width="16.7109375" style="83" customWidth="1"/>
    <col min="61" max="61" width="9.140625" style="83"/>
    <col min="62" max="62" width="10.28515625" style="101" bestFit="1" customWidth="1"/>
    <col min="63" max="63" width="10" style="101" bestFit="1" customWidth="1"/>
    <col min="64" max="16384" width="9.140625" style="83"/>
  </cols>
  <sheetData>
    <row r="1" spans="1:64" ht="31.5" x14ac:dyDescent="0.5">
      <c r="B1" s="200" t="s">
        <v>0</v>
      </c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200"/>
      <c r="O1" s="200"/>
      <c r="P1" s="200"/>
      <c r="Q1" s="200"/>
      <c r="R1" s="200"/>
      <c r="S1" s="200"/>
      <c r="T1" s="200"/>
      <c r="U1" s="200"/>
      <c r="V1" s="200"/>
      <c r="W1" s="200"/>
      <c r="X1" s="200"/>
      <c r="Y1" s="200"/>
      <c r="Z1" s="200"/>
      <c r="AA1" s="200"/>
      <c r="AB1" s="200"/>
      <c r="AC1" s="200"/>
      <c r="AD1" s="200"/>
      <c r="AE1" s="200"/>
      <c r="AF1" s="200"/>
      <c r="AG1" s="200"/>
      <c r="AH1" s="200"/>
      <c r="AI1" s="200"/>
      <c r="AJ1" s="200"/>
      <c r="AK1" s="200"/>
      <c r="AL1" s="200"/>
      <c r="AM1" s="200"/>
      <c r="AN1" s="200"/>
      <c r="AO1" s="200"/>
      <c r="AP1" s="200"/>
      <c r="AQ1" s="200"/>
      <c r="AR1" s="200"/>
      <c r="AS1" s="200"/>
      <c r="AT1" s="200"/>
      <c r="AU1" s="200"/>
      <c r="AV1" s="200"/>
      <c r="AW1" s="200"/>
      <c r="AX1" s="200"/>
      <c r="AY1" s="200"/>
      <c r="AZ1" s="200"/>
      <c r="BA1" s="200"/>
      <c r="BB1" s="200"/>
    </row>
    <row r="2" spans="1:64" ht="31.5" x14ac:dyDescent="0.5">
      <c r="B2" s="200" t="s">
        <v>537</v>
      </c>
      <c r="C2" s="200"/>
      <c r="D2" s="200"/>
      <c r="E2" s="200"/>
      <c r="F2" s="200"/>
      <c r="G2" s="200"/>
      <c r="H2" s="200"/>
      <c r="I2" s="200"/>
      <c r="J2" s="200"/>
      <c r="K2" s="200"/>
      <c r="L2" s="200"/>
      <c r="M2" s="200"/>
      <c r="N2" s="200"/>
      <c r="O2" s="200"/>
      <c r="P2" s="200"/>
      <c r="Q2" s="200"/>
      <c r="R2" s="200"/>
      <c r="S2" s="200"/>
      <c r="T2" s="200"/>
      <c r="U2" s="200"/>
      <c r="V2" s="200"/>
      <c r="W2" s="200"/>
      <c r="X2" s="200"/>
      <c r="Y2" s="200"/>
      <c r="Z2" s="200"/>
      <c r="AA2" s="200"/>
      <c r="AB2" s="200"/>
      <c r="AC2" s="200"/>
      <c r="AD2" s="200"/>
      <c r="AE2" s="200"/>
      <c r="AF2" s="200"/>
      <c r="AG2" s="200"/>
      <c r="AH2" s="200"/>
      <c r="AI2" s="200"/>
      <c r="AJ2" s="200"/>
      <c r="AK2" s="200"/>
      <c r="AL2" s="200"/>
      <c r="AM2" s="200"/>
      <c r="AN2" s="200"/>
      <c r="AO2" s="200"/>
      <c r="AP2" s="200"/>
      <c r="AQ2" s="200"/>
      <c r="AR2" s="200"/>
      <c r="AS2" s="200"/>
      <c r="AT2" s="200"/>
      <c r="AU2" s="200"/>
      <c r="AV2" s="200"/>
      <c r="AW2" s="200"/>
      <c r="AX2" s="200"/>
      <c r="AY2" s="200"/>
      <c r="AZ2" s="200"/>
      <c r="BA2" s="200"/>
      <c r="BB2" s="200"/>
    </row>
    <row r="3" spans="1:64" ht="31.5" x14ac:dyDescent="0.5">
      <c r="B3" s="201" t="s">
        <v>536</v>
      </c>
      <c r="C3" s="201"/>
      <c r="D3" s="201"/>
      <c r="E3" s="201"/>
      <c r="F3" s="201"/>
      <c r="G3" s="201"/>
      <c r="H3" s="201"/>
      <c r="I3" s="201"/>
      <c r="J3" s="201"/>
      <c r="K3" s="201"/>
      <c r="L3" s="201"/>
      <c r="M3" s="201"/>
      <c r="N3" s="201"/>
      <c r="O3" s="201"/>
      <c r="P3" s="201"/>
      <c r="Q3" s="201"/>
      <c r="R3" s="201"/>
      <c r="S3" s="201"/>
      <c r="T3" s="201"/>
      <c r="U3" s="201"/>
      <c r="V3" s="201"/>
      <c r="W3" s="201"/>
      <c r="X3" s="201"/>
      <c r="Y3" s="201"/>
      <c r="Z3" s="201"/>
      <c r="AA3" s="201"/>
      <c r="AB3" s="201"/>
      <c r="AC3" s="201"/>
      <c r="AD3" s="201"/>
      <c r="AE3" s="201"/>
      <c r="AF3" s="201"/>
      <c r="AG3" s="201"/>
      <c r="AH3" s="201"/>
      <c r="AI3" s="201"/>
      <c r="AJ3" s="201"/>
      <c r="AK3" s="201"/>
      <c r="AL3" s="201"/>
      <c r="AM3" s="201"/>
      <c r="AN3" s="201"/>
      <c r="AO3" s="201"/>
      <c r="AP3" s="201"/>
      <c r="AQ3" s="201"/>
      <c r="AR3" s="201"/>
      <c r="AS3" s="201"/>
      <c r="AT3" s="201"/>
      <c r="AU3" s="201"/>
      <c r="AV3" s="201"/>
      <c r="AW3" s="201"/>
      <c r="AX3" s="201"/>
      <c r="AY3" s="201"/>
      <c r="AZ3" s="201"/>
      <c r="BA3" s="201"/>
      <c r="BB3" s="201"/>
    </row>
    <row r="4" spans="1:64" s="143" customFormat="1" x14ac:dyDescent="0.25">
      <c r="F4" s="188"/>
      <c r="G4" s="188"/>
      <c r="H4" s="143">
        <f>SUM(I8:I18)/A18</f>
        <v>16.03910942011689</v>
      </c>
      <c r="L4" s="143">
        <f>SUM(M8:M18)/E18</f>
        <v>1.713546309194852</v>
      </c>
      <c r="P4" s="143">
        <f>SUM(Q8:Q18)/I18</f>
        <v>4.0758561594202902</v>
      </c>
      <c r="T4" s="143">
        <f>SUM(U8:U18)/M18</f>
        <v>17.543778138752565</v>
      </c>
      <c r="U4" s="143">
        <f>V9/F9*C9</f>
        <v>6</v>
      </c>
      <c r="X4" s="143">
        <f>SUM(Y8:Y18)/Q18</f>
        <v>10.624992530766795</v>
      </c>
      <c r="AB4" s="143">
        <f>SUM(AC8:AC18)/U18</f>
        <v>8.8237162050678037</v>
      </c>
      <c r="AF4" s="143">
        <f>SUM(AG8:AG18)/Y18</f>
        <v>15.757900727042115</v>
      </c>
      <c r="AJ4" s="143">
        <f>SUM(AK8:AK18)/AC18</f>
        <v>7.0350680847487883</v>
      </c>
      <c r="AN4" s="143">
        <f>SUM(AO8:AO18)/AG18</f>
        <v>4.0758561594202902</v>
      </c>
      <c r="AR4" s="143">
        <f>SUM(AS8:AS18)/AK18</f>
        <v>15.092781197714931</v>
      </c>
      <c r="AV4" s="143">
        <f>SUM(AW8:AW18)/AO18</f>
        <v>4.0663144927536239</v>
      </c>
      <c r="AZ4" s="143">
        <f>SUM(BA8:BA18)/AS18</f>
        <v>3.1695561594202899</v>
      </c>
      <c r="BF4" s="143">
        <f>H4+L4+P4+T4+X4+AB4+AF4+AJ4+AN4+AR4+AV4+AZ4</f>
        <v>108.01847558441924</v>
      </c>
    </row>
    <row r="5" spans="1:64" ht="15.75" thickBot="1" x14ac:dyDescent="0.3">
      <c r="BE5" s="189" t="s">
        <v>401</v>
      </c>
      <c r="BF5" s="189"/>
      <c r="BG5" s="189"/>
      <c r="BH5" s="189"/>
      <c r="BI5" s="137"/>
      <c r="BJ5" s="138"/>
      <c r="BK5" s="138"/>
      <c r="BL5" s="137"/>
    </row>
    <row r="6" spans="1:64" s="84" customFormat="1" ht="39" customHeight="1" thickBot="1" x14ac:dyDescent="0.3">
      <c r="A6" s="102"/>
      <c r="B6" s="85" t="s">
        <v>416</v>
      </c>
      <c r="C6" s="212" t="s">
        <v>417</v>
      </c>
      <c r="D6" s="213"/>
      <c r="E6" s="214"/>
      <c r="F6" s="147" t="s">
        <v>441</v>
      </c>
      <c r="G6" s="209" t="s">
        <v>402</v>
      </c>
      <c r="H6" s="210"/>
      <c r="I6" s="210"/>
      <c r="J6" s="211"/>
      <c r="K6" s="209" t="s">
        <v>403</v>
      </c>
      <c r="L6" s="210"/>
      <c r="M6" s="210"/>
      <c r="N6" s="211"/>
      <c r="O6" s="209" t="s">
        <v>404</v>
      </c>
      <c r="P6" s="210"/>
      <c r="Q6" s="210"/>
      <c r="R6" s="211"/>
      <c r="S6" s="209" t="s">
        <v>405</v>
      </c>
      <c r="T6" s="210"/>
      <c r="U6" s="210"/>
      <c r="V6" s="211"/>
      <c r="W6" s="209" t="s">
        <v>406</v>
      </c>
      <c r="X6" s="210"/>
      <c r="Y6" s="210"/>
      <c r="Z6" s="211"/>
      <c r="AA6" s="209" t="s">
        <v>407</v>
      </c>
      <c r="AB6" s="210"/>
      <c r="AC6" s="210"/>
      <c r="AD6" s="211"/>
      <c r="AE6" s="209" t="s">
        <v>408</v>
      </c>
      <c r="AF6" s="210"/>
      <c r="AG6" s="210"/>
      <c r="AH6" s="211"/>
      <c r="AI6" s="209" t="s">
        <v>409</v>
      </c>
      <c r="AJ6" s="210"/>
      <c r="AK6" s="210"/>
      <c r="AL6" s="211"/>
      <c r="AM6" s="209" t="s">
        <v>410</v>
      </c>
      <c r="AN6" s="210"/>
      <c r="AO6" s="210"/>
      <c r="AP6" s="211"/>
      <c r="AQ6" s="209" t="s">
        <v>411</v>
      </c>
      <c r="AR6" s="210"/>
      <c r="AS6" s="210"/>
      <c r="AT6" s="211"/>
      <c r="AU6" s="209" t="s">
        <v>412</v>
      </c>
      <c r="AV6" s="210"/>
      <c r="AW6" s="210"/>
      <c r="AX6" s="211"/>
      <c r="AY6" s="209" t="s">
        <v>413</v>
      </c>
      <c r="AZ6" s="210"/>
      <c r="BA6" s="210"/>
      <c r="BB6" s="211"/>
      <c r="BC6" s="144"/>
      <c r="BD6" s="144"/>
      <c r="BE6" s="145"/>
      <c r="BF6" s="146"/>
      <c r="BG6" s="146"/>
      <c r="BH6" s="145"/>
      <c r="BI6" s="145"/>
      <c r="BJ6" s="146"/>
      <c r="BK6" s="146"/>
      <c r="BL6" s="145"/>
    </row>
    <row r="7" spans="1:64" ht="105.75" thickBot="1" x14ac:dyDescent="0.3">
      <c r="A7" s="141" t="s">
        <v>418</v>
      </c>
      <c r="B7" s="86" t="s">
        <v>420</v>
      </c>
      <c r="C7" s="104"/>
      <c r="D7" s="105">
        <f>SUM(E8:E18)/A18</f>
        <v>100</v>
      </c>
      <c r="E7" s="106"/>
      <c r="F7" s="87">
        <f>SUM(F8:F18)</f>
        <v>2897765938</v>
      </c>
      <c r="G7" s="142">
        <v>14</v>
      </c>
      <c r="H7" s="118"/>
      <c r="I7" s="127"/>
      <c r="J7" s="87">
        <f>SUM(J8:J18)</f>
        <v>304292300</v>
      </c>
      <c r="K7" s="142">
        <v>2</v>
      </c>
      <c r="L7" s="119"/>
      <c r="M7" s="127"/>
      <c r="N7" s="87">
        <f>SUM(N8:N18)</f>
        <v>416896285</v>
      </c>
      <c r="O7" s="142">
        <v>4</v>
      </c>
      <c r="P7" s="119"/>
      <c r="Q7" s="127"/>
      <c r="R7" s="87">
        <f>SUM(R8:R18)</f>
        <v>114807500</v>
      </c>
      <c r="S7" s="142">
        <v>14</v>
      </c>
      <c r="T7" s="119"/>
      <c r="U7" s="127"/>
      <c r="V7" s="87">
        <f>SUM(V8:V18)</f>
        <v>225660000</v>
      </c>
      <c r="W7" s="142">
        <v>10</v>
      </c>
      <c r="X7" s="119"/>
      <c r="Y7" s="127"/>
      <c r="Z7" s="87">
        <f>SUM(Z8:Z18)</f>
        <v>371821285</v>
      </c>
      <c r="AA7" s="142">
        <v>9</v>
      </c>
      <c r="AB7" s="119"/>
      <c r="AC7" s="127"/>
      <c r="AD7" s="87">
        <f>SUM(AD8:AD18)</f>
        <v>146864000</v>
      </c>
      <c r="AE7" s="142">
        <v>14</v>
      </c>
      <c r="AF7" s="119"/>
      <c r="AG7" s="127"/>
      <c r="AH7" s="87">
        <f>SUM(AH8:AH18)</f>
        <v>336254485</v>
      </c>
      <c r="AI7" s="142">
        <v>7</v>
      </c>
      <c r="AJ7" s="119"/>
      <c r="AK7" s="127"/>
      <c r="AL7" s="87">
        <f>SUM(AL8:AL18)</f>
        <v>222951800</v>
      </c>
      <c r="AM7" s="142">
        <v>4</v>
      </c>
      <c r="AN7" s="119"/>
      <c r="AO7" s="127"/>
      <c r="AP7" s="87">
        <f>SUM(AP8:AP18)</f>
        <v>114807500</v>
      </c>
      <c r="AQ7" s="142">
        <v>16</v>
      </c>
      <c r="AR7" s="119"/>
      <c r="AS7" s="127"/>
      <c r="AT7" s="87">
        <f>SUM(AT8:AT18)</f>
        <v>429473283</v>
      </c>
      <c r="AU7" s="142">
        <v>4</v>
      </c>
      <c r="AV7" s="119"/>
      <c r="AW7" s="127"/>
      <c r="AX7" s="87">
        <f>SUM(AX8:AX18)</f>
        <v>114235000</v>
      </c>
      <c r="AY7" s="142">
        <v>2</v>
      </c>
      <c r="AZ7" s="118"/>
      <c r="BA7" s="118"/>
      <c r="BB7" s="87">
        <f>SUM(BB8:BB18)</f>
        <v>99702500</v>
      </c>
      <c r="BD7" s="88"/>
      <c r="BE7" s="139"/>
      <c r="BF7" s="140">
        <f>AY7+AU7+AQ7+AM7+AI7+AE7+AA7+W7+S7+O7+K7+G7</f>
        <v>100</v>
      </c>
      <c r="BG7" s="140"/>
      <c r="BH7" s="139">
        <f>BB7+AX7+AT7+AP7+AL7+AH7+AD7+Z7+V7+R7+N7+J7</f>
        <v>2897765938</v>
      </c>
      <c r="BI7" s="137"/>
      <c r="BJ7" s="140">
        <f>BF7-D7</f>
        <v>0</v>
      </c>
      <c r="BK7" s="140"/>
      <c r="BL7" s="137">
        <f>BH7-F7</f>
        <v>0</v>
      </c>
    </row>
    <row r="8" spans="1:64" ht="90" x14ac:dyDescent="0.25">
      <c r="A8" s="103">
        <v>1</v>
      </c>
      <c r="B8" s="89" t="s">
        <v>415</v>
      </c>
      <c r="C8" s="107">
        <v>37</v>
      </c>
      <c r="D8" s="108" t="s">
        <v>442</v>
      </c>
      <c r="E8" s="109">
        <v>100</v>
      </c>
      <c r="F8" s="90">
        <v>11000000</v>
      </c>
      <c r="G8" s="107">
        <v>8</v>
      </c>
      <c r="H8" s="108" t="str">
        <f>D8</f>
        <v xml:space="preserve">Surat </v>
      </c>
      <c r="I8" s="134">
        <f>G8/C8*100</f>
        <v>21.621621621621621</v>
      </c>
      <c r="J8" s="91">
        <v>2250000</v>
      </c>
      <c r="K8" s="107">
        <v>0</v>
      </c>
      <c r="L8" s="108" t="str">
        <f>H8</f>
        <v xml:space="preserve">Surat </v>
      </c>
      <c r="M8" s="134">
        <f>K8/C8*100</f>
        <v>0</v>
      </c>
      <c r="N8" s="91">
        <v>0</v>
      </c>
      <c r="O8" s="107">
        <v>0</v>
      </c>
      <c r="P8" s="108" t="str">
        <f>L8</f>
        <v xml:space="preserve">Surat </v>
      </c>
      <c r="Q8" s="134">
        <f>O8/C8*100</f>
        <v>0</v>
      </c>
      <c r="R8" s="91">
        <v>0</v>
      </c>
      <c r="S8" s="107">
        <v>11</v>
      </c>
      <c r="T8" s="108" t="str">
        <f>P8</f>
        <v xml:space="preserve">Surat </v>
      </c>
      <c r="U8" s="134">
        <f>S8/C8*100</f>
        <v>29.72972972972973</v>
      </c>
      <c r="V8" s="91">
        <v>3250000</v>
      </c>
      <c r="W8" s="107">
        <v>0</v>
      </c>
      <c r="X8" s="108" t="str">
        <f>T8</f>
        <v xml:space="preserve">Surat </v>
      </c>
      <c r="Y8" s="134">
        <f>W8/C8*100</f>
        <v>0</v>
      </c>
      <c r="Z8" s="91">
        <v>0</v>
      </c>
      <c r="AA8" s="107">
        <v>0</v>
      </c>
      <c r="AB8" s="108" t="str">
        <f>X8</f>
        <v xml:space="preserve">Surat </v>
      </c>
      <c r="AC8" s="134">
        <f>AA8/C8*100</f>
        <v>0</v>
      </c>
      <c r="AD8" s="91">
        <v>0</v>
      </c>
      <c r="AE8" s="107">
        <v>8</v>
      </c>
      <c r="AF8" s="108" t="str">
        <f>AB8</f>
        <v xml:space="preserve">Surat </v>
      </c>
      <c r="AG8" s="134">
        <f>AE8/C8*100</f>
        <v>21.621621621621621</v>
      </c>
      <c r="AH8" s="91">
        <v>2250000</v>
      </c>
      <c r="AI8" s="107">
        <v>0</v>
      </c>
      <c r="AJ8" s="108" t="str">
        <f>AF8</f>
        <v xml:space="preserve">Surat </v>
      </c>
      <c r="AK8" s="134">
        <f>AI8/C8*100</f>
        <v>0</v>
      </c>
      <c r="AL8" s="91">
        <v>0</v>
      </c>
      <c r="AM8" s="107"/>
      <c r="AN8" s="108" t="str">
        <f>AJ8</f>
        <v xml:space="preserve">Surat </v>
      </c>
      <c r="AO8" s="134">
        <f>AM8/C8*100</f>
        <v>0</v>
      </c>
      <c r="AP8" s="91">
        <v>0</v>
      </c>
      <c r="AQ8" s="107">
        <v>10</v>
      </c>
      <c r="AR8" s="108" t="str">
        <f>AN8</f>
        <v xml:space="preserve">Surat </v>
      </c>
      <c r="AS8" s="134">
        <f>AQ8/C8*100</f>
        <v>27.027027027027028</v>
      </c>
      <c r="AT8" s="91">
        <v>3250000</v>
      </c>
      <c r="AU8" s="107">
        <v>0</v>
      </c>
      <c r="AV8" s="108" t="str">
        <f>AR8</f>
        <v xml:space="preserve">Surat </v>
      </c>
      <c r="AW8" s="134">
        <f>AU8/C8*100</f>
        <v>0</v>
      </c>
      <c r="AX8" s="91">
        <v>0</v>
      </c>
      <c r="AY8" s="107">
        <v>0</v>
      </c>
      <c r="AZ8" s="108" t="str">
        <f>AV8</f>
        <v xml:space="preserve">Surat </v>
      </c>
      <c r="BA8" s="120">
        <f>AY8/C8</f>
        <v>0</v>
      </c>
      <c r="BB8" s="91">
        <v>0</v>
      </c>
      <c r="BC8" s="88"/>
      <c r="BD8" s="88"/>
      <c r="BE8" s="139"/>
      <c r="BF8" s="140">
        <f>AY8+AU8+AQ8+AM8+AI8+AE8+AA8+W8+S8+O8+K8+G8</f>
        <v>37</v>
      </c>
      <c r="BG8" s="140">
        <f>BA8+AW8+AS8+AO8+AK8+AG8+AC8+Y8+U8+Q8+M8+I8</f>
        <v>100</v>
      </c>
      <c r="BH8" s="139">
        <f>BB8+AX8+AT8+AP8+AL8+AH8+AD8+Z8+V8+R8+N8+J8</f>
        <v>11000000</v>
      </c>
      <c r="BI8" s="137"/>
      <c r="BJ8" s="140">
        <f>BF8-C8</f>
        <v>0</v>
      </c>
      <c r="BK8" s="140">
        <f>BG8-E8</f>
        <v>0</v>
      </c>
      <c r="BL8" s="137">
        <f>BH8-F8</f>
        <v>0</v>
      </c>
    </row>
    <row r="9" spans="1:64" ht="135" x14ac:dyDescent="0.25">
      <c r="A9" s="103">
        <v>2</v>
      </c>
      <c r="B9" s="92" t="s">
        <v>422</v>
      </c>
      <c r="C9" s="110">
        <v>24</v>
      </c>
      <c r="D9" s="111" t="s">
        <v>512</v>
      </c>
      <c r="E9" s="112">
        <v>100</v>
      </c>
      <c r="F9" s="93">
        <v>342600000</v>
      </c>
      <c r="G9" s="110">
        <v>6</v>
      </c>
      <c r="H9" s="111" t="str">
        <f>D9</f>
        <v>Rekening</v>
      </c>
      <c r="I9" s="129">
        <f t="shared" ref="I9:I18" si="0">G9/C9*100</f>
        <v>25</v>
      </c>
      <c r="J9" s="132">
        <v>85650000</v>
      </c>
      <c r="K9" s="110">
        <v>0</v>
      </c>
      <c r="L9" s="111" t="str">
        <f>H9</f>
        <v>Rekening</v>
      </c>
      <c r="M9" s="129">
        <f t="shared" ref="M9:M18" si="1">K9/C9*100</f>
        <v>0</v>
      </c>
      <c r="N9" s="133">
        <v>0</v>
      </c>
      <c r="O9" s="110">
        <v>0</v>
      </c>
      <c r="P9" s="111" t="str">
        <f>L9</f>
        <v>Rekening</v>
      </c>
      <c r="Q9" s="129">
        <f t="shared" ref="Q9:Q18" si="2">O9/C9*100</f>
        <v>0</v>
      </c>
      <c r="R9" s="133">
        <v>0</v>
      </c>
      <c r="S9" s="110">
        <v>6</v>
      </c>
      <c r="T9" s="111" t="str">
        <f>P9</f>
        <v>Rekening</v>
      </c>
      <c r="U9" s="129">
        <f t="shared" ref="U9:U18" si="3">S9/C9*100</f>
        <v>25</v>
      </c>
      <c r="V9" s="94">
        <v>85650000</v>
      </c>
      <c r="W9" s="110">
        <v>0</v>
      </c>
      <c r="X9" s="111" t="str">
        <f>T9</f>
        <v>Rekening</v>
      </c>
      <c r="Y9" s="129">
        <f t="shared" ref="Y9:Y18" si="4">W9/C9*100</f>
        <v>0</v>
      </c>
      <c r="Z9" s="133">
        <v>0</v>
      </c>
      <c r="AA9" s="110">
        <v>0</v>
      </c>
      <c r="AB9" s="111" t="str">
        <f>X9</f>
        <v>Rekening</v>
      </c>
      <c r="AC9" s="129">
        <f t="shared" ref="AC9:AC18" si="5">AA9/C9*100</f>
        <v>0</v>
      </c>
      <c r="AD9" s="133">
        <v>0</v>
      </c>
      <c r="AE9" s="110">
        <v>6</v>
      </c>
      <c r="AF9" s="111" t="str">
        <f>AB9</f>
        <v>Rekening</v>
      </c>
      <c r="AG9" s="129">
        <f t="shared" ref="AG9:AG18" si="6">AE9/C9*100</f>
        <v>25</v>
      </c>
      <c r="AH9" s="94">
        <v>85650000</v>
      </c>
      <c r="AI9" s="110">
        <v>0</v>
      </c>
      <c r="AJ9" s="111" t="str">
        <f>AF9</f>
        <v>Rekening</v>
      </c>
      <c r="AK9" s="129">
        <f t="shared" ref="AK9:AK18" si="7">AI9/C9*100</f>
        <v>0</v>
      </c>
      <c r="AL9" s="133">
        <v>0</v>
      </c>
      <c r="AM9" s="110">
        <v>0</v>
      </c>
      <c r="AN9" s="111" t="str">
        <f>AJ9</f>
        <v>Rekening</v>
      </c>
      <c r="AO9" s="129">
        <f t="shared" ref="AO9:AO18" si="8">AM9/C9*100</f>
        <v>0</v>
      </c>
      <c r="AP9" s="94">
        <v>0</v>
      </c>
      <c r="AQ9" s="110">
        <v>6</v>
      </c>
      <c r="AR9" s="111" t="str">
        <f>AN9</f>
        <v>Rekening</v>
      </c>
      <c r="AS9" s="129">
        <f t="shared" ref="AS9:AS18" si="9">AQ9/C9*100</f>
        <v>25</v>
      </c>
      <c r="AT9" s="132">
        <v>85650000</v>
      </c>
      <c r="AU9" s="110">
        <v>0</v>
      </c>
      <c r="AV9" s="111" t="str">
        <f>AR9</f>
        <v>Rekening</v>
      </c>
      <c r="AW9" s="129">
        <f t="shared" ref="AW9:AW18" si="10">AU9/C9*100</f>
        <v>0</v>
      </c>
      <c r="AX9" s="94">
        <v>0</v>
      </c>
      <c r="AY9" s="110">
        <v>0</v>
      </c>
      <c r="AZ9" s="111" t="str">
        <f>AV9</f>
        <v>Rekening</v>
      </c>
      <c r="BA9" s="121">
        <f>AY9/C9*100</f>
        <v>0</v>
      </c>
      <c r="BB9" s="94">
        <v>0</v>
      </c>
      <c r="BC9" s="88"/>
      <c r="BD9" s="88"/>
      <c r="BE9" s="139"/>
      <c r="BF9" s="140">
        <f>AY9+AU9+AQ9+AM9+AI9+AE9+AA9+W9+S9+O9+K9+G9</f>
        <v>24</v>
      </c>
      <c r="BG9" s="140">
        <f>BA9+AW9+AS9+AO9+AK9+AG9+AC9+Y9+U9+Q9+M9+I9</f>
        <v>100</v>
      </c>
      <c r="BH9" s="139">
        <f t="shared" ref="BH9:BH18" si="11">BB9+AX9+AT9+AP9+AL9+AH9+AD9+Z9+V9+R9+N9+J9</f>
        <v>342600000</v>
      </c>
      <c r="BI9" s="137"/>
      <c r="BJ9" s="140">
        <f>BF9-C9</f>
        <v>0</v>
      </c>
      <c r="BK9" s="140">
        <f>BG9-E9</f>
        <v>0</v>
      </c>
      <c r="BL9" s="137">
        <f t="shared" ref="BL9:BL29" si="12">BH9-F9</f>
        <v>0</v>
      </c>
    </row>
    <row r="10" spans="1:64" ht="90" x14ac:dyDescent="0.25">
      <c r="A10" s="103">
        <v>3</v>
      </c>
      <c r="B10" s="95" t="s">
        <v>424</v>
      </c>
      <c r="C10" s="110">
        <v>12</v>
      </c>
      <c r="D10" s="111" t="s">
        <v>513</v>
      </c>
      <c r="E10" s="112">
        <v>100</v>
      </c>
      <c r="F10" s="93">
        <v>276000000</v>
      </c>
      <c r="G10" s="110">
        <v>1</v>
      </c>
      <c r="H10" s="111" t="str">
        <f t="shared" ref="H10:H18" si="13">D10</f>
        <v>Bln</v>
      </c>
      <c r="I10" s="129">
        <f>J10/276000000*100</f>
        <v>10.434782608695652</v>
      </c>
      <c r="J10" s="132">
        <v>28800000</v>
      </c>
      <c r="K10" s="110">
        <v>1</v>
      </c>
      <c r="L10" s="111" t="str">
        <f t="shared" ref="L10:L18" si="14">H10</f>
        <v>Bln</v>
      </c>
      <c r="M10" s="129">
        <f>N10/276000000*100</f>
        <v>11.848550724637681</v>
      </c>
      <c r="N10" s="132">
        <v>32702000</v>
      </c>
      <c r="O10" s="110">
        <v>1</v>
      </c>
      <c r="P10" s="111" t="str">
        <f t="shared" ref="P10:P18" si="15">L10</f>
        <v>Bln</v>
      </c>
      <c r="Q10" s="129">
        <f>R10/276000000*100</f>
        <v>7.5362318840579716</v>
      </c>
      <c r="R10" s="132">
        <v>20800000</v>
      </c>
      <c r="S10" s="110">
        <v>1</v>
      </c>
      <c r="T10" s="111" t="str">
        <f t="shared" ref="T10:T18" si="16">P10</f>
        <v>Bln</v>
      </c>
      <c r="U10" s="129">
        <f>V10/276000000*100</f>
        <v>7.5362318840579716</v>
      </c>
      <c r="V10" s="94">
        <v>20800000</v>
      </c>
      <c r="W10" s="110">
        <v>1</v>
      </c>
      <c r="X10" s="111" t="str">
        <f t="shared" ref="X10:X18" si="17">T10</f>
        <v>Bln</v>
      </c>
      <c r="Y10" s="129">
        <f>Z10/276000000*100</f>
        <v>7.5362318840579716</v>
      </c>
      <c r="Z10" s="132">
        <v>20800000</v>
      </c>
      <c r="AA10" s="110">
        <v>1</v>
      </c>
      <c r="AB10" s="111" t="str">
        <f t="shared" ref="AB10:AB18" si="18">X10</f>
        <v>Bln</v>
      </c>
      <c r="AC10" s="129">
        <f>AD10/276000000*100</f>
        <v>7.5362318840579716</v>
      </c>
      <c r="AD10" s="132">
        <v>20800000</v>
      </c>
      <c r="AE10" s="110">
        <v>1</v>
      </c>
      <c r="AF10" s="111" t="str">
        <f t="shared" ref="AF10:AF18" si="19">AB10</f>
        <v>Bln</v>
      </c>
      <c r="AG10" s="129">
        <f>AH10/276000000*100</f>
        <v>9.8905797101449267</v>
      </c>
      <c r="AH10" s="94">
        <v>27298000</v>
      </c>
      <c r="AI10" s="110">
        <v>1</v>
      </c>
      <c r="AJ10" s="111" t="str">
        <f t="shared" ref="AJ10:AJ18" si="20">AF10</f>
        <v>Bln</v>
      </c>
      <c r="AK10" s="129">
        <f>AL10/276000000*100</f>
        <v>7.5362318840579716</v>
      </c>
      <c r="AL10" s="132">
        <v>20800000</v>
      </c>
      <c r="AM10" s="110">
        <v>1</v>
      </c>
      <c r="AN10" s="111" t="str">
        <f t="shared" ref="AN10:AN18" si="21">AJ10</f>
        <v>Bln</v>
      </c>
      <c r="AO10" s="129">
        <f>AP10/276000000*100</f>
        <v>7.5362318840579716</v>
      </c>
      <c r="AP10" s="94">
        <v>20800000</v>
      </c>
      <c r="AQ10" s="110">
        <v>1</v>
      </c>
      <c r="AR10" s="111" t="str">
        <f t="shared" ref="AR10:AR18" si="22">AN10</f>
        <v>Bln</v>
      </c>
      <c r="AS10" s="129">
        <f>AT10/276000000*100</f>
        <v>7.5362318840579716</v>
      </c>
      <c r="AT10" s="132">
        <v>20800000</v>
      </c>
      <c r="AU10" s="110">
        <v>1</v>
      </c>
      <c r="AV10" s="111" t="str">
        <f t="shared" ref="AV10:AV18" si="23">AR10</f>
        <v>Bln</v>
      </c>
      <c r="AW10" s="129">
        <f>AX10/276000000*100</f>
        <v>7.5362318840579716</v>
      </c>
      <c r="AX10" s="94">
        <v>20800000</v>
      </c>
      <c r="AY10" s="110">
        <v>1</v>
      </c>
      <c r="AZ10" s="111" t="str">
        <f t="shared" ref="AZ10:AZ18" si="24">AV10</f>
        <v>Bln</v>
      </c>
      <c r="BA10" s="129">
        <f>BB10/276000000*100</f>
        <v>7.5362318840579716</v>
      </c>
      <c r="BB10" s="94">
        <v>20800000</v>
      </c>
      <c r="BC10" s="88"/>
      <c r="BD10" s="88"/>
      <c r="BE10" s="139"/>
      <c r="BF10" s="140">
        <f t="shared" ref="BF10:BF18" si="25">AY10+AU10+AQ10+AM10+AI10+AE10+AA10+W10+S10+O10+K10+G10</f>
        <v>12</v>
      </c>
      <c r="BG10" s="140">
        <f t="shared" ref="BG10:BG18" si="26">BA10+AW10+AS10+AO10+AK10+AG10+AC10+Y10+U10+Q10+M10+I10</f>
        <v>100</v>
      </c>
      <c r="BH10" s="139">
        <f t="shared" si="11"/>
        <v>276000000</v>
      </c>
      <c r="BI10" s="137"/>
      <c r="BJ10" s="140">
        <f t="shared" ref="BJ10:BJ18" si="27">BF10-C10</f>
        <v>0</v>
      </c>
      <c r="BK10" s="140">
        <f t="shared" ref="BK10:BK18" si="28">BG10-E10</f>
        <v>0</v>
      </c>
      <c r="BL10" s="137">
        <f t="shared" si="12"/>
        <v>0</v>
      </c>
    </row>
    <row r="11" spans="1:64" ht="195" x14ac:dyDescent="0.25">
      <c r="A11" s="103">
        <v>4</v>
      </c>
      <c r="B11" s="95" t="s">
        <v>514</v>
      </c>
      <c r="C11" s="110">
        <v>11</v>
      </c>
      <c r="D11" s="111" t="s">
        <v>518</v>
      </c>
      <c r="E11" s="112">
        <v>100</v>
      </c>
      <c r="F11" s="93">
        <v>211200000</v>
      </c>
      <c r="G11" s="110">
        <v>0</v>
      </c>
      <c r="H11" s="111" t="str">
        <f t="shared" si="13"/>
        <v>Unit</v>
      </c>
      <c r="I11" s="129">
        <f>J11/211200000*100</f>
        <v>26.081818181818186</v>
      </c>
      <c r="J11" s="132">
        <v>55084800</v>
      </c>
      <c r="K11" s="110">
        <v>0</v>
      </c>
      <c r="L11" s="111" t="str">
        <f t="shared" si="14"/>
        <v>Unit</v>
      </c>
      <c r="M11" s="129">
        <f>N11/211200000*100</f>
        <v>14.780681818181819</v>
      </c>
      <c r="N11" s="132">
        <v>31216800</v>
      </c>
      <c r="O11" s="110">
        <v>0</v>
      </c>
      <c r="P11" s="111" t="str">
        <f t="shared" si="15"/>
        <v>Unit</v>
      </c>
      <c r="Q11" s="129">
        <f>R11/211200000*100</f>
        <v>0</v>
      </c>
      <c r="R11" s="133">
        <v>0</v>
      </c>
      <c r="S11" s="110">
        <v>0</v>
      </c>
      <c r="T11" s="111" t="str">
        <f t="shared" si="16"/>
        <v>Unit</v>
      </c>
      <c r="U11" s="129">
        <f>V11/211200000*100</f>
        <v>0</v>
      </c>
      <c r="V11" s="94">
        <v>0</v>
      </c>
      <c r="W11" s="110">
        <v>0</v>
      </c>
      <c r="X11" s="111" t="str">
        <f t="shared" si="17"/>
        <v>Unit</v>
      </c>
      <c r="Y11" s="129">
        <f>Z11/211200000*100</f>
        <v>29.576136363636362</v>
      </c>
      <c r="Z11" s="132">
        <v>62464800</v>
      </c>
      <c r="AA11" s="110">
        <v>0</v>
      </c>
      <c r="AB11" s="111" t="str">
        <f t="shared" si="18"/>
        <v>Unit</v>
      </c>
      <c r="AC11" s="129">
        <f>AD11/211200000*100</f>
        <v>0</v>
      </c>
      <c r="AD11" s="133">
        <v>0</v>
      </c>
      <c r="AE11" s="110">
        <v>0</v>
      </c>
      <c r="AF11" s="111" t="str">
        <f t="shared" si="19"/>
        <v>Unit</v>
      </c>
      <c r="AG11" s="129">
        <f>AH11/211200000*100</f>
        <v>0</v>
      </c>
      <c r="AH11" s="94">
        <v>0</v>
      </c>
      <c r="AI11" s="110">
        <v>0</v>
      </c>
      <c r="AJ11" s="111" t="str">
        <f t="shared" si="20"/>
        <v>Unit</v>
      </c>
      <c r="AK11" s="129">
        <f>AL11/211200000*100</f>
        <v>14.780681818181819</v>
      </c>
      <c r="AL11" s="132">
        <v>31216800</v>
      </c>
      <c r="AM11" s="110">
        <v>0</v>
      </c>
      <c r="AN11" s="111" t="str">
        <f t="shared" si="21"/>
        <v>Unit</v>
      </c>
      <c r="AO11" s="129">
        <f>AP11/211200000*100</f>
        <v>0</v>
      </c>
      <c r="AP11" s="94">
        <v>0</v>
      </c>
      <c r="AQ11" s="110">
        <v>0</v>
      </c>
      <c r="AR11" s="111" t="str">
        <f t="shared" si="22"/>
        <v>Unit</v>
      </c>
      <c r="AS11" s="129">
        <f>AT11/211200000*100</f>
        <v>14.780681818181819</v>
      </c>
      <c r="AT11" s="132">
        <v>31216800</v>
      </c>
      <c r="AU11" s="110">
        <v>0</v>
      </c>
      <c r="AV11" s="111" t="str">
        <f t="shared" si="23"/>
        <v>Unit</v>
      </c>
      <c r="AW11" s="129">
        <f>AX11/211200000*100</f>
        <v>0</v>
      </c>
      <c r="AX11" s="94">
        <v>0</v>
      </c>
      <c r="AY11" s="110">
        <v>11</v>
      </c>
      <c r="AZ11" s="111" t="str">
        <f t="shared" si="24"/>
        <v>Unit</v>
      </c>
      <c r="BA11" s="129">
        <f>BB11/211200000*100</f>
        <v>0</v>
      </c>
      <c r="BB11" s="94">
        <v>0</v>
      </c>
      <c r="BC11" s="88"/>
      <c r="BD11" s="88"/>
      <c r="BE11" s="139"/>
      <c r="BF11" s="140">
        <f t="shared" si="25"/>
        <v>11</v>
      </c>
      <c r="BG11" s="140">
        <f t="shared" si="26"/>
        <v>100</v>
      </c>
      <c r="BH11" s="139">
        <f t="shared" si="11"/>
        <v>211200000</v>
      </c>
      <c r="BI11" s="137"/>
      <c r="BJ11" s="140">
        <f>BF11-C11</f>
        <v>0</v>
      </c>
      <c r="BK11" s="140">
        <f>BG11-E11</f>
        <v>0</v>
      </c>
      <c r="BL11" s="137">
        <f t="shared" si="12"/>
        <v>0</v>
      </c>
    </row>
    <row r="12" spans="1:64" ht="75" x14ac:dyDescent="0.25">
      <c r="A12" s="103">
        <v>5</v>
      </c>
      <c r="B12" s="95" t="s">
        <v>427</v>
      </c>
      <c r="C12" s="110">
        <v>60</v>
      </c>
      <c r="D12" s="111" t="s">
        <v>515</v>
      </c>
      <c r="E12" s="112">
        <v>100</v>
      </c>
      <c r="F12" s="93">
        <v>85000000</v>
      </c>
      <c r="G12" s="110">
        <v>20</v>
      </c>
      <c r="H12" s="111" t="str">
        <f t="shared" si="13"/>
        <v>Jenis</v>
      </c>
      <c r="I12" s="129">
        <f>J12/85000000*100</f>
        <v>33.529411764705877</v>
      </c>
      <c r="J12" s="132">
        <v>28500000</v>
      </c>
      <c r="K12" s="110">
        <v>0</v>
      </c>
      <c r="L12" s="111" t="str">
        <f t="shared" si="14"/>
        <v>Jenis</v>
      </c>
      <c r="M12" s="129">
        <f>N12/85000000*100</f>
        <v>0</v>
      </c>
      <c r="N12" s="133">
        <v>0</v>
      </c>
      <c r="O12" s="110">
        <v>0</v>
      </c>
      <c r="P12" s="111" t="str">
        <f t="shared" si="15"/>
        <v>Jenis</v>
      </c>
      <c r="Q12" s="129">
        <f>R12/85000000*100</f>
        <v>0</v>
      </c>
      <c r="R12" s="133">
        <v>0</v>
      </c>
      <c r="S12" s="110">
        <v>20</v>
      </c>
      <c r="T12" s="111" t="str">
        <f t="shared" si="16"/>
        <v>Jenis</v>
      </c>
      <c r="U12" s="129">
        <f>V12/85000000*100</f>
        <v>33.529411764705877</v>
      </c>
      <c r="V12" s="94">
        <v>28500000</v>
      </c>
      <c r="W12" s="110">
        <v>0</v>
      </c>
      <c r="X12" s="111" t="str">
        <f t="shared" si="17"/>
        <v>Jenis</v>
      </c>
      <c r="Y12" s="129">
        <f>Z12/85000000*100</f>
        <v>0</v>
      </c>
      <c r="Z12" s="133">
        <v>0</v>
      </c>
      <c r="AA12" s="110">
        <v>20</v>
      </c>
      <c r="AB12" s="111" t="str">
        <f t="shared" si="18"/>
        <v>Jenis</v>
      </c>
      <c r="AC12" s="129">
        <f>AD12/85000000*100</f>
        <v>32.941176470588232</v>
      </c>
      <c r="AD12" s="132">
        <v>28000000</v>
      </c>
      <c r="AE12" s="110">
        <v>0</v>
      </c>
      <c r="AF12" s="111" t="str">
        <f t="shared" si="19"/>
        <v>Jenis</v>
      </c>
      <c r="AG12" s="129">
        <f>AH12/85000000*100</f>
        <v>0</v>
      </c>
      <c r="AH12" s="94">
        <v>0</v>
      </c>
      <c r="AI12" s="110">
        <v>0</v>
      </c>
      <c r="AJ12" s="111" t="str">
        <f t="shared" si="20"/>
        <v>Jenis</v>
      </c>
      <c r="AK12" s="129">
        <f>AL12/85000000*100</f>
        <v>0</v>
      </c>
      <c r="AL12" s="133">
        <v>0</v>
      </c>
      <c r="AM12" s="110">
        <v>0</v>
      </c>
      <c r="AN12" s="111" t="str">
        <f t="shared" si="21"/>
        <v>Jenis</v>
      </c>
      <c r="AO12" s="129">
        <f>AP12/85000000*100</f>
        <v>0</v>
      </c>
      <c r="AP12" s="94">
        <v>0</v>
      </c>
      <c r="AQ12" s="110">
        <v>0</v>
      </c>
      <c r="AR12" s="111" t="str">
        <f t="shared" si="22"/>
        <v>Jenis</v>
      </c>
      <c r="AS12" s="129">
        <f>AT12/85000000*100</f>
        <v>0</v>
      </c>
      <c r="AT12" s="133">
        <v>0</v>
      </c>
      <c r="AU12" s="110">
        <v>0</v>
      </c>
      <c r="AV12" s="111" t="str">
        <f t="shared" si="23"/>
        <v>Jenis</v>
      </c>
      <c r="AW12" s="129">
        <f>AX12/85000000*100</f>
        <v>0</v>
      </c>
      <c r="AX12" s="94">
        <v>0</v>
      </c>
      <c r="AY12" s="110">
        <v>0</v>
      </c>
      <c r="AZ12" s="111" t="str">
        <f t="shared" si="24"/>
        <v>Jenis</v>
      </c>
      <c r="BA12" s="129">
        <f>BB12/85000000*100</f>
        <v>0</v>
      </c>
      <c r="BB12" s="94">
        <v>0</v>
      </c>
      <c r="BC12" s="88"/>
      <c r="BD12" s="88"/>
      <c r="BE12" s="139"/>
      <c r="BF12" s="140">
        <f t="shared" si="25"/>
        <v>60</v>
      </c>
      <c r="BG12" s="140">
        <f t="shared" si="26"/>
        <v>100</v>
      </c>
      <c r="BH12" s="139">
        <f t="shared" si="11"/>
        <v>85000000</v>
      </c>
      <c r="BI12" s="137"/>
      <c r="BJ12" s="140">
        <f t="shared" si="27"/>
        <v>0</v>
      </c>
      <c r="BK12" s="140">
        <f t="shared" si="28"/>
        <v>0</v>
      </c>
      <c r="BL12" s="137">
        <f t="shared" si="12"/>
        <v>0</v>
      </c>
    </row>
    <row r="13" spans="1:64" ht="120" x14ac:dyDescent="0.25">
      <c r="A13" s="103">
        <v>6</v>
      </c>
      <c r="B13" s="95" t="s">
        <v>429</v>
      </c>
      <c r="C13" s="110">
        <v>20</v>
      </c>
      <c r="D13" s="111" t="s">
        <v>515</v>
      </c>
      <c r="E13" s="112">
        <v>100</v>
      </c>
      <c r="F13" s="93">
        <v>69050000</v>
      </c>
      <c r="G13" s="110">
        <v>0</v>
      </c>
      <c r="H13" s="111" t="str">
        <f t="shared" si="13"/>
        <v>Jenis</v>
      </c>
      <c r="I13" s="136">
        <f>J13/69050000*100</f>
        <v>0</v>
      </c>
      <c r="J13" s="100">
        <v>0</v>
      </c>
      <c r="K13" s="110">
        <v>18</v>
      </c>
      <c r="L13" s="111" t="str">
        <f t="shared" si="14"/>
        <v>Jenis</v>
      </c>
      <c r="M13" s="129">
        <f>N13/69050000*100</f>
        <v>93.296162201303403</v>
      </c>
      <c r="N13" s="132">
        <v>64421000</v>
      </c>
      <c r="O13" s="110">
        <v>0</v>
      </c>
      <c r="P13" s="111" t="str">
        <f t="shared" si="15"/>
        <v>Jenis</v>
      </c>
      <c r="Q13" s="129">
        <f>R13/69050000*100</f>
        <v>0</v>
      </c>
      <c r="R13" s="133">
        <v>0</v>
      </c>
      <c r="S13" s="110">
        <v>0</v>
      </c>
      <c r="T13" s="111" t="str">
        <f t="shared" si="16"/>
        <v>Jenis</v>
      </c>
      <c r="U13" s="129">
        <f>V13/69050000*100</f>
        <v>0</v>
      </c>
      <c r="V13" s="94">
        <v>0</v>
      </c>
      <c r="W13" s="110">
        <v>0</v>
      </c>
      <c r="X13" s="111" t="str">
        <f t="shared" si="17"/>
        <v>Jenis</v>
      </c>
      <c r="Y13" s="129">
        <f>Z13/69050000*100</f>
        <v>0</v>
      </c>
      <c r="Z13" s="133">
        <v>0</v>
      </c>
      <c r="AA13" s="110">
        <v>2</v>
      </c>
      <c r="AB13" s="111" t="str">
        <f t="shared" si="18"/>
        <v>Jenis</v>
      </c>
      <c r="AC13" s="129">
        <f>AD13/69050000*100</f>
        <v>6.703837798696596</v>
      </c>
      <c r="AD13" s="132">
        <v>4629000</v>
      </c>
      <c r="AE13" s="110">
        <v>0</v>
      </c>
      <c r="AF13" s="111" t="str">
        <f t="shared" si="19"/>
        <v>Jenis</v>
      </c>
      <c r="AG13" s="129">
        <f>AH13/69050000*100</f>
        <v>0</v>
      </c>
      <c r="AH13" s="94">
        <v>0</v>
      </c>
      <c r="AI13" s="110">
        <v>0</v>
      </c>
      <c r="AJ13" s="111" t="str">
        <f t="shared" si="20"/>
        <v>Jenis</v>
      </c>
      <c r="AK13" s="129">
        <f>AL13/69050000*100</f>
        <v>0</v>
      </c>
      <c r="AL13" s="133">
        <v>0</v>
      </c>
      <c r="AM13" s="110">
        <v>0</v>
      </c>
      <c r="AN13" s="111" t="str">
        <f t="shared" si="21"/>
        <v>Jenis</v>
      </c>
      <c r="AO13" s="129">
        <f>AP13/69050000*100</f>
        <v>0</v>
      </c>
      <c r="AP13" s="94">
        <v>0</v>
      </c>
      <c r="AQ13" s="110">
        <v>0</v>
      </c>
      <c r="AR13" s="111" t="str">
        <f t="shared" si="22"/>
        <v>Jenis</v>
      </c>
      <c r="AS13" s="129">
        <f>AT13/69050000*100</f>
        <v>0</v>
      </c>
      <c r="AT13" s="133">
        <v>0</v>
      </c>
      <c r="AU13" s="110">
        <v>0</v>
      </c>
      <c r="AV13" s="111" t="str">
        <f t="shared" si="23"/>
        <v>Jenis</v>
      </c>
      <c r="AW13" s="129">
        <f>AX13/69050000*100</f>
        <v>0</v>
      </c>
      <c r="AX13" s="94">
        <v>0</v>
      </c>
      <c r="AY13" s="110">
        <v>0</v>
      </c>
      <c r="AZ13" s="111" t="str">
        <f t="shared" si="24"/>
        <v>Jenis</v>
      </c>
      <c r="BA13" s="129">
        <f>BB13/69050000*100</f>
        <v>0</v>
      </c>
      <c r="BB13" s="94">
        <v>0</v>
      </c>
      <c r="BC13" s="88"/>
      <c r="BD13" s="88"/>
      <c r="BE13" s="139"/>
      <c r="BF13" s="140">
        <f t="shared" si="25"/>
        <v>20</v>
      </c>
      <c r="BG13" s="140">
        <f t="shared" si="26"/>
        <v>100</v>
      </c>
      <c r="BH13" s="139">
        <f t="shared" si="11"/>
        <v>69050000</v>
      </c>
      <c r="BI13" s="137"/>
      <c r="BJ13" s="140">
        <f t="shared" si="27"/>
        <v>0</v>
      </c>
      <c r="BK13" s="140">
        <f t="shared" si="28"/>
        <v>0</v>
      </c>
      <c r="BL13" s="137">
        <f t="shared" si="12"/>
        <v>0</v>
      </c>
    </row>
    <row r="14" spans="1:64" ht="165" x14ac:dyDescent="0.25">
      <c r="A14" s="103">
        <v>7</v>
      </c>
      <c r="B14" s="95" t="s">
        <v>431</v>
      </c>
      <c r="C14" s="110">
        <v>20</v>
      </c>
      <c r="D14" s="111" t="s">
        <v>515</v>
      </c>
      <c r="E14" s="112">
        <v>100</v>
      </c>
      <c r="F14" s="93">
        <v>30000000</v>
      </c>
      <c r="G14" s="110">
        <v>7</v>
      </c>
      <c r="H14" s="111" t="str">
        <f t="shared" si="13"/>
        <v>Jenis</v>
      </c>
      <c r="I14" s="129">
        <f>J14/30000000*100</f>
        <v>33.333333333333329</v>
      </c>
      <c r="J14" s="132">
        <v>10000000</v>
      </c>
      <c r="K14" s="110">
        <v>0</v>
      </c>
      <c r="L14" s="111" t="str">
        <f t="shared" si="14"/>
        <v>Jenis</v>
      </c>
      <c r="M14" s="136">
        <f>N14/30000000*100</f>
        <v>0</v>
      </c>
      <c r="N14" s="100">
        <v>0</v>
      </c>
      <c r="O14" s="110">
        <v>0</v>
      </c>
      <c r="P14" s="111" t="str">
        <f t="shared" si="15"/>
        <v>Jenis</v>
      </c>
      <c r="Q14" s="129">
        <f>R14/30000000*100</f>
        <v>0</v>
      </c>
      <c r="R14" s="133">
        <v>0</v>
      </c>
      <c r="S14" s="110">
        <v>7</v>
      </c>
      <c r="T14" s="111" t="str">
        <f t="shared" si="16"/>
        <v>Jenis</v>
      </c>
      <c r="U14" s="129">
        <f>V14/30000000*100</f>
        <v>33.333333333333329</v>
      </c>
      <c r="V14" s="94">
        <v>10000000</v>
      </c>
      <c r="W14" s="110">
        <v>0</v>
      </c>
      <c r="X14" s="111" t="str">
        <f t="shared" si="17"/>
        <v>Jenis</v>
      </c>
      <c r="Y14" s="129">
        <f>Z14/30000000*100</f>
        <v>0</v>
      </c>
      <c r="Z14" s="133">
        <v>0</v>
      </c>
      <c r="AA14" s="110">
        <v>0</v>
      </c>
      <c r="AB14" s="111" t="str">
        <f t="shared" si="18"/>
        <v>Jenis</v>
      </c>
      <c r="AC14" s="129">
        <f>AD14/30000000*100</f>
        <v>0</v>
      </c>
      <c r="AD14" s="133">
        <v>0</v>
      </c>
      <c r="AE14" s="110">
        <v>6</v>
      </c>
      <c r="AF14" s="111" t="str">
        <f t="shared" si="19"/>
        <v>Jenis</v>
      </c>
      <c r="AG14" s="129">
        <f>AH14/30000000*100</f>
        <v>33.333333333333329</v>
      </c>
      <c r="AH14" s="94">
        <v>10000000</v>
      </c>
      <c r="AI14" s="110">
        <v>0</v>
      </c>
      <c r="AJ14" s="111" t="str">
        <f t="shared" si="20"/>
        <v>Jenis</v>
      </c>
      <c r="AK14" s="129">
        <f>AL14/30000000*100</f>
        <v>0</v>
      </c>
      <c r="AL14" s="133">
        <v>0</v>
      </c>
      <c r="AM14" s="110">
        <v>0</v>
      </c>
      <c r="AN14" s="111" t="str">
        <f t="shared" si="21"/>
        <v>Jenis</v>
      </c>
      <c r="AO14" s="129">
        <f>AP14/30000000*100</f>
        <v>0</v>
      </c>
      <c r="AP14" s="94">
        <v>0</v>
      </c>
      <c r="AQ14" s="110">
        <v>0</v>
      </c>
      <c r="AR14" s="111" t="str">
        <f t="shared" si="22"/>
        <v>Jenis</v>
      </c>
      <c r="AS14" s="129">
        <f>AT14/30000000*100</f>
        <v>0</v>
      </c>
      <c r="AT14" s="133">
        <v>0</v>
      </c>
      <c r="AU14" s="110">
        <v>0</v>
      </c>
      <c r="AV14" s="111" t="str">
        <f t="shared" si="23"/>
        <v>Jenis</v>
      </c>
      <c r="AW14" s="129">
        <f>AX14/30000000*100</f>
        <v>0</v>
      </c>
      <c r="AX14" s="94">
        <v>0</v>
      </c>
      <c r="AY14" s="110">
        <v>0</v>
      </c>
      <c r="AZ14" s="111" t="str">
        <f t="shared" si="24"/>
        <v>Jenis</v>
      </c>
      <c r="BA14" s="129">
        <f>BB14/30000000*100</f>
        <v>0</v>
      </c>
      <c r="BB14" s="94">
        <v>0</v>
      </c>
      <c r="BC14" s="88"/>
      <c r="BD14" s="88"/>
      <c r="BE14" s="139"/>
      <c r="BF14" s="140">
        <f t="shared" si="25"/>
        <v>20</v>
      </c>
      <c r="BG14" s="140">
        <f t="shared" si="26"/>
        <v>99.999999999999986</v>
      </c>
      <c r="BH14" s="139">
        <f t="shared" si="11"/>
        <v>30000000</v>
      </c>
      <c r="BI14" s="137"/>
      <c r="BJ14" s="140">
        <f t="shared" si="27"/>
        <v>0</v>
      </c>
      <c r="BK14" s="140">
        <f t="shared" si="28"/>
        <v>0</v>
      </c>
      <c r="BL14" s="137">
        <f t="shared" si="12"/>
        <v>0</v>
      </c>
    </row>
    <row r="15" spans="1:64" ht="105" x14ac:dyDescent="0.25">
      <c r="A15" s="103">
        <v>8</v>
      </c>
      <c r="B15" s="95" t="s">
        <v>433</v>
      </c>
      <c r="C15" s="110">
        <v>11273</v>
      </c>
      <c r="D15" s="111" t="s">
        <v>516</v>
      </c>
      <c r="E15" s="112">
        <v>100</v>
      </c>
      <c r="F15" s="93">
        <v>200000000</v>
      </c>
      <c r="G15" s="110">
        <f>J15/200000000*11273</f>
        <v>1102.2175749999999</v>
      </c>
      <c r="H15" s="111" t="str">
        <f t="shared" si="13"/>
        <v>Porsi</v>
      </c>
      <c r="I15" s="129">
        <f>J15/200000000*100</f>
        <v>9.7774999999999999</v>
      </c>
      <c r="J15" s="132">
        <v>19555000</v>
      </c>
      <c r="K15" s="110">
        <f>N15/200000000*11273</f>
        <v>1102.2175749999999</v>
      </c>
      <c r="L15" s="111" t="str">
        <f t="shared" si="14"/>
        <v>Porsi</v>
      </c>
      <c r="M15" s="129">
        <f>N15/200000000*100</f>
        <v>9.7774999999999999</v>
      </c>
      <c r="N15" s="132">
        <v>19555000</v>
      </c>
      <c r="O15" s="110">
        <f>R15/200000000*11273</f>
        <v>1102.2175749999999</v>
      </c>
      <c r="P15" s="111" t="str">
        <f t="shared" si="15"/>
        <v>Porsi</v>
      </c>
      <c r="Q15" s="129">
        <f>R15/200000000*100</f>
        <v>9.7774999999999999</v>
      </c>
      <c r="R15" s="132">
        <v>19555000</v>
      </c>
      <c r="S15" s="110">
        <f>V15/200000000*11273</f>
        <v>0</v>
      </c>
      <c r="T15" s="111" t="str">
        <f t="shared" si="16"/>
        <v>Porsi</v>
      </c>
      <c r="U15" s="129">
        <f>V15/200000000*100</f>
        <v>0</v>
      </c>
      <c r="V15" s="94">
        <v>0</v>
      </c>
      <c r="W15" s="110">
        <f>Z15/200000000*11273</f>
        <v>1102.2175749999999</v>
      </c>
      <c r="X15" s="111" t="str">
        <f t="shared" si="17"/>
        <v>Porsi</v>
      </c>
      <c r="Y15" s="129">
        <f>Z15/200000000*100</f>
        <v>9.7774999999999999</v>
      </c>
      <c r="Z15" s="132">
        <v>19555000</v>
      </c>
      <c r="AA15" s="110">
        <f>AD15/200000000*11273</f>
        <v>1102.2175749999999</v>
      </c>
      <c r="AB15" s="111" t="str">
        <f t="shared" si="18"/>
        <v>Porsi</v>
      </c>
      <c r="AC15" s="129">
        <f>AD15/200000000*100</f>
        <v>9.7774999999999999</v>
      </c>
      <c r="AD15" s="132">
        <v>19555000</v>
      </c>
      <c r="AE15" s="110">
        <f>AH15/200000000*11273</f>
        <v>1102.2175749999999</v>
      </c>
      <c r="AF15" s="111" t="str">
        <f t="shared" si="19"/>
        <v>Porsi</v>
      </c>
      <c r="AG15" s="129">
        <f>AH15/200000000*100</f>
        <v>9.7774999999999999</v>
      </c>
      <c r="AH15" s="94">
        <v>19555000</v>
      </c>
      <c r="AI15" s="110">
        <f>AL15/200000000*11273</f>
        <v>1102.2175749999999</v>
      </c>
      <c r="AJ15" s="111" t="str">
        <f t="shared" si="20"/>
        <v>Porsi</v>
      </c>
      <c r="AK15" s="129">
        <f>AL15/200000000*100</f>
        <v>9.7774999999999999</v>
      </c>
      <c r="AL15" s="132">
        <v>19555000</v>
      </c>
      <c r="AM15" s="110">
        <f>AP15/200000000*11273</f>
        <v>1102.2175749999999</v>
      </c>
      <c r="AN15" s="111" t="str">
        <f t="shared" si="21"/>
        <v>Porsi</v>
      </c>
      <c r="AO15" s="129">
        <f>AP15/200000000*100</f>
        <v>9.7774999999999999</v>
      </c>
      <c r="AP15" s="94">
        <v>19555000</v>
      </c>
      <c r="AQ15" s="110">
        <f>AT15/200000000*11273</f>
        <v>1102.2175749999999</v>
      </c>
      <c r="AR15" s="111" t="str">
        <f t="shared" si="22"/>
        <v>Porsi</v>
      </c>
      <c r="AS15" s="129">
        <f>AT15/200000000*100</f>
        <v>9.7774999999999999</v>
      </c>
      <c r="AT15" s="132">
        <v>19555000</v>
      </c>
      <c r="AU15" s="110">
        <f>AX15/200000000*11273</f>
        <v>1102.2175749999999</v>
      </c>
      <c r="AV15" s="111" t="str">
        <f t="shared" si="23"/>
        <v>Porsi</v>
      </c>
      <c r="AW15" s="129">
        <f>AX15/200000000*100</f>
        <v>9.7774999999999999</v>
      </c>
      <c r="AX15" s="94">
        <v>19555000</v>
      </c>
      <c r="AY15" s="110">
        <f>BB15/200000000*11273</f>
        <v>250.82424999999998</v>
      </c>
      <c r="AZ15" s="111" t="str">
        <f t="shared" si="24"/>
        <v>Porsi</v>
      </c>
      <c r="BA15" s="129">
        <f>BB15/200000000*100</f>
        <v>2.2250000000000001</v>
      </c>
      <c r="BB15" s="94">
        <v>4450000</v>
      </c>
      <c r="BC15" s="88"/>
      <c r="BD15" s="88"/>
      <c r="BE15" s="139"/>
      <c r="BF15" s="140">
        <f t="shared" si="25"/>
        <v>11273</v>
      </c>
      <c r="BG15" s="140">
        <f t="shared" si="26"/>
        <v>100.00000000000001</v>
      </c>
      <c r="BH15" s="139">
        <f t="shared" si="11"/>
        <v>200000000</v>
      </c>
      <c r="BI15" s="137"/>
      <c r="BJ15" s="140">
        <f t="shared" si="27"/>
        <v>0</v>
      </c>
      <c r="BK15" s="140">
        <f t="shared" si="28"/>
        <v>0</v>
      </c>
      <c r="BL15" s="137">
        <f t="shared" si="12"/>
        <v>0</v>
      </c>
    </row>
    <row r="16" spans="1:64" ht="120" x14ac:dyDescent="0.25">
      <c r="A16" s="103">
        <v>9</v>
      </c>
      <c r="B16" s="95" t="s">
        <v>435</v>
      </c>
      <c r="C16" s="110">
        <v>130</v>
      </c>
      <c r="D16" s="111" t="s">
        <v>517</v>
      </c>
      <c r="E16" s="112">
        <v>100</v>
      </c>
      <c r="F16" s="93">
        <v>778195938</v>
      </c>
      <c r="G16" s="110">
        <f>J16/778195938*130</f>
        <v>0</v>
      </c>
      <c r="H16" s="111" t="str">
        <f t="shared" si="13"/>
        <v>Kali</v>
      </c>
      <c r="I16" s="129">
        <f>J16/778195938*100</f>
        <v>0</v>
      </c>
      <c r="J16" s="133">
        <v>0</v>
      </c>
      <c r="K16" s="110">
        <f>N16/778195938*130</f>
        <v>32.500000083526523</v>
      </c>
      <c r="L16" s="111" t="str">
        <f t="shared" si="14"/>
        <v>Kali</v>
      </c>
      <c r="M16" s="129">
        <f>N16/778195938*100</f>
        <v>25.000000064251171</v>
      </c>
      <c r="N16" s="132">
        <v>194548985</v>
      </c>
      <c r="O16" s="110">
        <f>R16/778195938*130</f>
        <v>0</v>
      </c>
      <c r="P16" s="111" t="str">
        <f t="shared" si="15"/>
        <v>Kali</v>
      </c>
      <c r="Q16" s="129">
        <f>R16/778195938*100</f>
        <v>0</v>
      </c>
      <c r="R16" s="133">
        <v>0</v>
      </c>
      <c r="S16" s="110">
        <f>V16/778195938*130</f>
        <v>0</v>
      </c>
      <c r="T16" s="111" t="str">
        <f t="shared" si="16"/>
        <v>Kali</v>
      </c>
      <c r="U16" s="129">
        <f>V16/778195938*100</f>
        <v>0</v>
      </c>
      <c r="V16" s="94">
        <v>0</v>
      </c>
      <c r="W16" s="110">
        <f>Z16/778195938*130</f>
        <v>32.500000083526523</v>
      </c>
      <c r="X16" s="111" t="str">
        <f t="shared" si="17"/>
        <v>Kali</v>
      </c>
      <c r="Y16" s="129">
        <f>Z16/778195938*100</f>
        <v>25.000000064251171</v>
      </c>
      <c r="Z16" s="132">
        <v>194548985</v>
      </c>
      <c r="AA16" s="110">
        <f>AD16/778195938*130</f>
        <v>0</v>
      </c>
      <c r="AB16" s="111" t="str">
        <f t="shared" si="18"/>
        <v>Kali</v>
      </c>
      <c r="AC16" s="129">
        <f>AD16/778195938*100</f>
        <v>0</v>
      </c>
      <c r="AD16" s="133">
        <v>0</v>
      </c>
      <c r="AE16" s="110">
        <f>AH16/778195938*130</f>
        <v>19.553389200548615</v>
      </c>
      <c r="AF16" s="111" t="str">
        <f t="shared" si="19"/>
        <v>Kali</v>
      </c>
      <c r="AG16" s="129">
        <f>AH16/778195938*100</f>
        <v>15.041068615806626</v>
      </c>
      <c r="AH16" s="94">
        <v>117048985</v>
      </c>
      <c r="AI16" s="110">
        <f>AL16/778195938*130</f>
        <v>12.946610882977906</v>
      </c>
      <c r="AJ16" s="111" t="str">
        <f t="shared" si="20"/>
        <v>Kali</v>
      </c>
      <c r="AK16" s="129">
        <f>AL16/778195938*100</f>
        <v>9.9589314484445435</v>
      </c>
      <c r="AL16" s="132">
        <v>77500000</v>
      </c>
      <c r="AM16" s="110">
        <f>AP16/778195938*130</f>
        <v>0</v>
      </c>
      <c r="AN16" s="111" t="str">
        <f t="shared" si="21"/>
        <v>Kali</v>
      </c>
      <c r="AO16" s="129">
        <f>AP16/778195938*100</f>
        <v>0</v>
      </c>
      <c r="AP16" s="94">
        <v>0</v>
      </c>
      <c r="AQ16" s="110">
        <f>AT16/778195938*130</f>
        <v>32.499999749420432</v>
      </c>
      <c r="AR16" s="111" t="str">
        <f t="shared" si="22"/>
        <v>Kali</v>
      </c>
      <c r="AS16" s="129">
        <f>AT16/778195938*100</f>
        <v>24.999999807246486</v>
      </c>
      <c r="AT16" s="94">
        <v>194548983</v>
      </c>
      <c r="AU16" s="110">
        <f>AX16/778195938*130</f>
        <v>0</v>
      </c>
      <c r="AV16" s="111" t="str">
        <f t="shared" si="23"/>
        <v>Kali</v>
      </c>
      <c r="AW16" s="129">
        <f>AX16/778195938*100</f>
        <v>0</v>
      </c>
      <c r="AX16" s="94">
        <v>0</v>
      </c>
      <c r="AY16" s="110">
        <f>BB16/778195938*130</f>
        <v>0</v>
      </c>
      <c r="AZ16" s="111" t="str">
        <f t="shared" si="24"/>
        <v>Kali</v>
      </c>
      <c r="BA16" s="129">
        <f>BB16/778195938*100</f>
        <v>0</v>
      </c>
      <c r="BB16" s="94">
        <v>0</v>
      </c>
      <c r="BC16" s="88"/>
      <c r="BD16" s="88"/>
      <c r="BE16" s="139"/>
      <c r="BF16" s="140">
        <f t="shared" si="25"/>
        <v>130</v>
      </c>
      <c r="BG16" s="140">
        <f t="shared" si="26"/>
        <v>99.999999999999986</v>
      </c>
      <c r="BH16" s="139">
        <f t="shared" si="11"/>
        <v>778195938</v>
      </c>
      <c r="BI16" s="137"/>
      <c r="BJ16" s="140">
        <f t="shared" si="27"/>
        <v>0</v>
      </c>
      <c r="BK16" s="140">
        <f t="shared" si="28"/>
        <v>0</v>
      </c>
      <c r="BL16" s="137">
        <f t="shared" si="12"/>
        <v>0</v>
      </c>
    </row>
    <row r="17" spans="1:64" ht="90" x14ac:dyDescent="0.25">
      <c r="A17" s="103">
        <v>10</v>
      </c>
      <c r="B17" s="95" t="s">
        <v>437</v>
      </c>
      <c r="C17" s="110">
        <v>384</v>
      </c>
      <c r="D17" s="111" t="s">
        <v>519</v>
      </c>
      <c r="E17" s="112">
        <v>100</v>
      </c>
      <c r="F17" s="93">
        <v>720000000</v>
      </c>
      <c r="G17" s="110">
        <f>J17/720000000*384</f>
        <v>31.942666666666668</v>
      </c>
      <c r="H17" s="111" t="str">
        <f t="shared" si="13"/>
        <v>OB</v>
      </c>
      <c r="I17" s="129">
        <f t="shared" si="0"/>
        <v>8.3184027777777771</v>
      </c>
      <c r="J17" s="132">
        <v>59892500</v>
      </c>
      <c r="K17" s="110">
        <f>N17/720000000*384</f>
        <v>31.942666666666668</v>
      </c>
      <c r="L17" s="111" t="str">
        <f t="shared" si="14"/>
        <v>OB</v>
      </c>
      <c r="M17" s="129">
        <f t="shared" si="1"/>
        <v>8.3184027777777771</v>
      </c>
      <c r="N17" s="132">
        <v>59892500</v>
      </c>
      <c r="O17" s="110">
        <f>R17/720000000*384</f>
        <v>31.942666666666668</v>
      </c>
      <c r="P17" s="111" t="str">
        <f t="shared" si="15"/>
        <v>OB</v>
      </c>
      <c r="Q17" s="129">
        <f t="shared" si="2"/>
        <v>8.3184027777777771</v>
      </c>
      <c r="R17" s="132">
        <v>59892500</v>
      </c>
      <c r="S17" s="110">
        <f>V17/720000000*384</f>
        <v>33.546666666666667</v>
      </c>
      <c r="T17" s="111" t="str">
        <f t="shared" si="16"/>
        <v>OB</v>
      </c>
      <c r="U17" s="129">
        <f t="shared" si="3"/>
        <v>8.7361111111111107</v>
      </c>
      <c r="V17" s="94">
        <v>62900000</v>
      </c>
      <c r="W17" s="110">
        <f>Z17/720000000*384</f>
        <v>31.942666666666668</v>
      </c>
      <c r="X17" s="111" t="str">
        <f t="shared" si="17"/>
        <v>OB</v>
      </c>
      <c r="Y17" s="129">
        <f t="shared" si="4"/>
        <v>8.3184027777777771</v>
      </c>
      <c r="Z17" s="132">
        <v>59892500</v>
      </c>
      <c r="AA17" s="110">
        <f>AD17/720000000*384</f>
        <v>31.637333333333331</v>
      </c>
      <c r="AB17" s="111" t="str">
        <f t="shared" si="18"/>
        <v>OB</v>
      </c>
      <c r="AC17" s="129">
        <f t="shared" si="5"/>
        <v>8.2388888888888889</v>
      </c>
      <c r="AD17" s="132">
        <v>59320000</v>
      </c>
      <c r="AE17" s="110">
        <f>AH17/720000000*384</f>
        <v>31.942666666666668</v>
      </c>
      <c r="AF17" s="111" t="str">
        <f t="shared" si="19"/>
        <v>OB</v>
      </c>
      <c r="AG17" s="129">
        <f t="shared" si="6"/>
        <v>8.3184027777777771</v>
      </c>
      <c r="AH17" s="94">
        <v>59892500</v>
      </c>
      <c r="AI17" s="110">
        <f>AL17/720000000*384</f>
        <v>31.637333333333331</v>
      </c>
      <c r="AJ17" s="111" t="str">
        <f t="shared" si="20"/>
        <v>OB</v>
      </c>
      <c r="AK17" s="129">
        <f t="shared" si="7"/>
        <v>8.2388888888888889</v>
      </c>
      <c r="AL17" s="132">
        <v>59320000</v>
      </c>
      <c r="AM17" s="110">
        <f>AP17/720000000*384</f>
        <v>31.942666666666668</v>
      </c>
      <c r="AN17" s="111" t="str">
        <f t="shared" si="21"/>
        <v>OB</v>
      </c>
      <c r="AO17" s="129">
        <f t="shared" si="8"/>
        <v>8.3184027777777771</v>
      </c>
      <c r="AP17" s="132">
        <v>59892500</v>
      </c>
      <c r="AQ17" s="110">
        <f>AT17/720000000*384</f>
        <v>31.942666666666668</v>
      </c>
      <c r="AR17" s="111" t="str">
        <f t="shared" si="22"/>
        <v>OB</v>
      </c>
      <c r="AS17" s="129">
        <f t="shared" si="9"/>
        <v>8.3184027777777771</v>
      </c>
      <c r="AT17" s="132">
        <v>59892500</v>
      </c>
      <c r="AU17" s="110">
        <f>AX17/720000000*384</f>
        <v>31.637333333333331</v>
      </c>
      <c r="AV17" s="111" t="str">
        <f t="shared" si="23"/>
        <v>OB</v>
      </c>
      <c r="AW17" s="129">
        <f t="shared" si="10"/>
        <v>8.2388888888888889</v>
      </c>
      <c r="AX17" s="94">
        <v>59320000</v>
      </c>
      <c r="AY17" s="110">
        <f>BB17/720000000*384</f>
        <v>31.942666666666668</v>
      </c>
      <c r="AZ17" s="111" t="str">
        <f t="shared" si="24"/>
        <v>OB</v>
      </c>
      <c r="BA17" s="121">
        <f t="shared" ref="BA17:BA18" si="29">AY17/C17*100</f>
        <v>8.3184027777777771</v>
      </c>
      <c r="BB17" s="94">
        <v>59892500</v>
      </c>
      <c r="BC17" s="88"/>
      <c r="BD17" s="88"/>
      <c r="BE17" s="139"/>
      <c r="BF17" s="140">
        <f t="shared" si="25"/>
        <v>384</v>
      </c>
      <c r="BG17" s="140">
        <f t="shared" si="26"/>
        <v>100</v>
      </c>
      <c r="BH17" s="139">
        <f t="shared" si="11"/>
        <v>720000000</v>
      </c>
      <c r="BI17" s="137"/>
      <c r="BJ17" s="140">
        <f t="shared" si="27"/>
        <v>0</v>
      </c>
      <c r="BK17" s="140">
        <f t="shared" si="28"/>
        <v>0</v>
      </c>
      <c r="BL17" s="137">
        <f t="shared" si="12"/>
        <v>0</v>
      </c>
    </row>
    <row r="18" spans="1:64" ht="75" x14ac:dyDescent="0.25">
      <c r="A18" s="103">
        <v>11</v>
      </c>
      <c r="B18" s="95" t="s">
        <v>439</v>
      </c>
      <c r="C18" s="110">
        <v>72</v>
      </c>
      <c r="D18" s="111" t="s">
        <v>519</v>
      </c>
      <c r="E18" s="112">
        <v>100</v>
      </c>
      <c r="F18" s="93">
        <v>174720000</v>
      </c>
      <c r="G18" s="110">
        <f>J18/174720000*72</f>
        <v>6</v>
      </c>
      <c r="H18" s="111" t="str">
        <f t="shared" si="13"/>
        <v>OB</v>
      </c>
      <c r="I18" s="129">
        <f t="shared" si="0"/>
        <v>8.3333333333333321</v>
      </c>
      <c r="J18" s="132">
        <v>14560000</v>
      </c>
      <c r="K18" s="110">
        <f>N18/174720000*72</f>
        <v>6</v>
      </c>
      <c r="L18" s="111" t="str">
        <f t="shared" si="14"/>
        <v>OB</v>
      </c>
      <c r="M18" s="135">
        <f t="shared" si="1"/>
        <v>8.3333333333333321</v>
      </c>
      <c r="N18" s="99">
        <v>14560000</v>
      </c>
      <c r="O18" s="110">
        <f>R18/174720000*72</f>
        <v>6</v>
      </c>
      <c r="P18" s="111" t="str">
        <f t="shared" si="15"/>
        <v>OB</v>
      </c>
      <c r="Q18" s="135">
        <f t="shared" si="2"/>
        <v>8.3333333333333321</v>
      </c>
      <c r="R18" s="94">
        <v>14560000</v>
      </c>
      <c r="S18" s="110">
        <f>V18/174720000*72</f>
        <v>6</v>
      </c>
      <c r="T18" s="111" t="str">
        <f t="shared" si="16"/>
        <v>OB</v>
      </c>
      <c r="U18" s="129">
        <f t="shared" si="3"/>
        <v>8.3333333333333321</v>
      </c>
      <c r="V18" s="94">
        <v>14560000</v>
      </c>
      <c r="W18" s="110">
        <f>Z18/174720000*72</f>
        <v>6</v>
      </c>
      <c r="X18" s="111" t="str">
        <f t="shared" si="17"/>
        <v>OB</v>
      </c>
      <c r="Y18" s="135">
        <f t="shared" si="4"/>
        <v>8.3333333333333321</v>
      </c>
      <c r="Z18" s="94">
        <v>14560000</v>
      </c>
      <c r="AA18" s="110">
        <f>AD18/174720000*72</f>
        <v>6</v>
      </c>
      <c r="AB18" s="111" t="str">
        <f t="shared" si="18"/>
        <v>OB</v>
      </c>
      <c r="AC18" s="129">
        <f t="shared" si="5"/>
        <v>8.3333333333333321</v>
      </c>
      <c r="AD18" s="132">
        <v>14560000</v>
      </c>
      <c r="AE18" s="110">
        <f>AH18/174720000*72</f>
        <v>6</v>
      </c>
      <c r="AF18" s="111" t="str">
        <f t="shared" si="19"/>
        <v>OB</v>
      </c>
      <c r="AG18" s="129">
        <f t="shared" si="6"/>
        <v>8.3333333333333321</v>
      </c>
      <c r="AH18" s="94">
        <v>14560000</v>
      </c>
      <c r="AI18" s="110">
        <f>AL18/174720000*72</f>
        <v>6</v>
      </c>
      <c r="AJ18" s="111" t="str">
        <f t="shared" si="20"/>
        <v>OB</v>
      </c>
      <c r="AK18" s="129">
        <f t="shared" si="7"/>
        <v>8.3333333333333321</v>
      </c>
      <c r="AL18" s="132">
        <v>14560000</v>
      </c>
      <c r="AM18" s="110">
        <f>AP18/174720000*72</f>
        <v>6</v>
      </c>
      <c r="AN18" s="111" t="str">
        <f t="shared" si="21"/>
        <v>OB</v>
      </c>
      <c r="AO18" s="129">
        <f t="shared" si="8"/>
        <v>8.3333333333333321</v>
      </c>
      <c r="AP18" s="94">
        <v>14560000</v>
      </c>
      <c r="AQ18" s="110">
        <f>AT18/174720000*72</f>
        <v>6</v>
      </c>
      <c r="AR18" s="111" t="str">
        <f t="shared" si="22"/>
        <v>OB</v>
      </c>
      <c r="AS18" s="129">
        <f t="shared" si="9"/>
        <v>8.3333333333333321</v>
      </c>
      <c r="AT18" s="132">
        <v>14560000</v>
      </c>
      <c r="AU18" s="110">
        <f>AX18/174720000*72</f>
        <v>6</v>
      </c>
      <c r="AV18" s="111" t="str">
        <f t="shared" si="23"/>
        <v>OB</v>
      </c>
      <c r="AW18" s="129">
        <f t="shared" si="10"/>
        <v>8.3333333333333321</v>
      </c>
      <c r="AX18" s="94">
        <v>14560000</v>
      </c>
      <c r="AY18" s="110">
        <f>BB18/174720000*72</f>
        <v>6</v>
      </c>
      <c r="AZ18" s="111" t="str">
        <f t="shared" si="24"/>
        <v>OB</v>
      </c>
      <c r="BA18" s="121">
        <f t="shared" si="29"/>
        <v>8.3333333333333321</v>
      </c>
      <c r="BB18" s="94">
        <v>14560000</v>
      </c>
      <c r="BC18" s="88"/>
      <c r="BD18" s="88"/>
      <c r="BE18" s="139"/>
      <c r="BF18" s="140">
        <f t="shared" si="25"/>
        <v>72</v>
      </c>
      <c r="BG18" s="140">
        <f t="shared" si="26"/>
        <v>99.999999999999957</v>
      </c>
      <c r="BH18" s="139">
        <f t="shared" si="11"/>
        <v>174720000</v>
      </c>
      <c r="BI18" s="137"/>
      <c r="BJ18" s="140">
        <f t="shared" si="27"/>
        <v>0</v>
      </c>
      <c r="BK18" s="140">
        <f t="shared" si="28"/>
        <v>0</v>
      </c>
      <c r="BL18" s="137">
        <f t="shared" si="12"/>
        <v>0</v>
      </c>
    </row>
    <row r="19" spans="1:64" ht="15.75" thickBot="1" x14ac:dyDescent="0.3">
      <c r="A19" s="103"/>
      <c r="B19" s="95"/>
      <c r="C19" s="113"/>
      <c r="D19" s="114"/>
      <c r="E19" s="115"/>
      <c r="F19" s="156"/>
      <c r="G19" s="113"/>
      <c r="H19" s="114"/>
      <c r="I19" s="130"/>
      <c r="J19" s="96"/>
      <c r="K19" s="113"/>
      <c r="L19" s="114"/>
      <c r="M19" s="130"/>
      <c r="N19" s="96"/>
      <c r="O19" s="113"/>
      <c r="P19" s="114"/>
      <c r="Q19" s="130"/>
      <c r="R19" s="96"/>
      <c r="S19" s="113"/>
      <c r="T19" s="114"/>
      <c r="U19" s="130"/>
      <c r="V19" s="96"/>
      <c r="W19" s="113"/>
      <c r="X19" s="114"/>
      <c r="Y19" s="130"/>
      <c r="Z19" s="96"/>
      <c r="AA19" s="113"/>
      <c r="AB19" s="114"/>
      <c r="AC19" s="130"/>
      <c r="AD19" s="96"/>
      <c r="AE19" s="113"/>
      <c r="AF19" s="114"/>
      <c r="AG19" s="130"/>
      <c r="AH19" s="96"/>
      <c r="AI19" s="113"/>
      <c r="AJ19" s="114"/>
      <c r="AK19" s="130"/>
      <c r="AL19" s="96"/>
      <c r="AM19" s="113"/>
      <c r="AN19" s="114"/>
      <c r="AO19" s="130"/>
      <c r="AP19" s="96"/>
      <c r="AQ19" s="113"/>
      <c r="AR19" s="114"/>
      <c r="AS19" s="130"/>
      <c r="AT19" s="96"/>
      <c r="AU19" s="113"/>
      <c r="AV19" s="114"/>
      <c r="AW19" s="130"/>
      <c r="AX19" s="96"/>
      <c r="AY19" s="113"/>
      <c r="AZ19" s="114"/>
      <c r="BA19" s="122"/>
      <c r="BB19" s="96"/>
      <c r="BC19" s="88"/>
      <c r="BD19" s="88"/>
      <c r="BE19" s="139"/>
      <c r="BF19" s="140"/>
      <c r="BG19" s="140"/>
      <c r="BH19" s="139"/>
      <c r="BI19" s="137"/>
      <c r="BJ19" s="140"/>
      <c r="BK19" s="140"/>
      <c r="BL19" s="137">
        <f t="shared" si="12"/>
        <v>0</v>
      </c>
    </row>
    <row r="20" spans="1:64" ht="120.75" thickBot="1" x14ac:dyDescent="0.3">
      <c r="A20" s="141" t="s">
        <v>520</v>
      </c>
      <c r="B20" s="149" t="s">
        <v>443</v>
      </c>
      <c r="C20" s="153"/>
      <c r="D20" s="154">
        <f>SUM(E21:E24)/A24</f>
        <v>100</v>
      </c>
      <c r="E20" s="155"/>
      <c r="F20" s="149">
        <f>SUM(F21:F24)</f>
        <v>1783229084</v>
      </c>
      <c r="G20" s="165">
        <f>SUM(I21:I24)/4*100</f>
        <v>0</v>
      </c>
      <c r="H20" s="159"/>
      <c r="I20" s="160"/>
      <c r="J20" s="149">
        <f>SUM(J21:J24)</f>
        <v>0</v>
      </c>
      <c r="K20" s="165">
        <f>SUM(M21:M24)/4</f>
        <v>20</v>
      </c>
      <c r="L20" s="162"/>
      <c r="M20" s="160"/>
      <c r="N20" s="149">
        <f>SUM(N21:N24)</f>
        <v>110000000</v>
      </c>
      <c r="O20" s="165">
        <f>SUM(Q21:Q24)/4</f>
        <v>53.724202216412472</v>
      </c>
      <c r="P20" s="162"/>
      <c r="Q20" s="160"/>
      <c r="R20" s="149">
        <f>SUM(R21:R24)</f>
        <v>1246729084</v>
      </c>
      <c r="S20" s="165">
        <f>SUM(U21:U24)/4</f>
        <v>13.775797783587528</v>
      </c>
      <c r="T20" s="162"/>
      <c r="U20" s="160"/>
      <c r="V20" s="149">
        <f>SUM(V21:V24)</f>
        <v>406500000</v>
      </c>
      <c r="W20" s="165">
        <f>SUM(Y21:Y24)/4</f>
        <v>0</v>
      </c>
      <c r="X20" s="162"/>
      <c r="Y20" s="164"/>
      <c r="Z20" s="149">
        <f>SUM(Z21:Z24)</f>
        <v>0</v>
      </c>
      <c r="AA20" s="165">
        <f>SUM(AC21:AC24)/4</f>
        <v>0</v>
      </c>
      <c r="AB20" s="162"/>
      <c r="AC20" s="164"/>
      <c r="AD20" s="149">
        <f>SUM(AD21:AD24)</f>
        <v>0</v>
      </c>
      <c r="AE20" s="165">
        <f>SUM(AG21:AG24)/4</f>
        <v>12.5</v>
      </c>
      <c r="AF20" s="162"/>
      <c r="AG20" s="164"/>
      <c r="AH20" s="149">
        <f>SUM(AH21:AH24)</f>
        <v>20000000</v>
      </c>
      <c r="AI20" s="165">
        <f>SUM(AK21:AK24)/4</f>
        <v>0</v>
      </c>
      <c r="AJ20" s="162"/>
      <c r="AK20" s="164"/>
      <c r="AL20" s="149">
        <f>SUM(AL21:AL24)</f>
        <v>0</v>
      </c>
      <c r="AM20" s="165">
        <f>SUM(AO21:AO24)/4</f>
        <v>0</v>
      </c>
      <c r="AN20" s="162"/>
      <c r="AO20" s="164"/>
      <c r="AP20" s="149">
        <f>SUM(AP21:AP24)</f>
        <v>0</v>
      </c>
      <c r="AQ20" s="165">
        <f>SUM(AS21:AS24)/4</f>
        <v>0</v>
      </c>
      <c r="AR20" s="162"/>
      <c r="AS20" s="164"/>
      <c r="AT20" s="149">
        <f>SUM(AT21:AT24)</f>
        <v>0</v>
      </c>
      <c r="AU20" s="165">
        <f>SUM(AW21:AW24)/4</f>
        <v>0</v>
      </c>
      <c r="AV20" s="162"/>
      <c r="AW20" s="164"/>
      <c r="AX20" s="149">
        <f>SUM(AX21:AX24)</f>
        <v>0</v>
      </c>
      <c r="AY20" s="165">
        <f>SUM(BA21:BA24)/4</f>
        <v>0</v>
      </c>
      <c r="AZ20" s="159"/>
      <c r="BA20" s="159"/>
      <c r="BB20" s="149">
        <f>SUM(BB21:BB24)</f>
        <v>0</v>
      </c>
      <c r="BD20" s="88"/>
      <c r="BE20" s="139"/>
      <c r="BF20" s="140">
        <f>AY20+AU20+AQ20+AM20+AI20+AE20+AA20+W20+S20+O20+K20+G20</f>
        <v>100</v>
      </c>
      <c r="BG20" s="140"/>
      <c r="BH20" s="139">
        <f>BB20+AX20+AT20+AP20+AL20+AH20+AD20+Z20+V20+R20+N20+J20</f>
        <v>1783229084</v>
      </c>
      <c r="BI20" s="137"/>
      <c r="BJ20" s="140">
        <f>BF20-C20</f>
        <v>100</v>
      </c>
      <c r="BK20" s="140"/>
      <c r="BL20" s="137">
        <f>BH20-F20</f>
        <v>0</v>
      </c>
    </row>
    <row r="21" spans="1:64" ht="105" x14ac:dyDescent="0.25">
      <c r="A21" s="103">
        <v>1</v>
      </c>
      <c r="B21" s="148" t="s">
        <v>445</v>
      </c>
      <c r="C21" s="150">
        <v>20</v>
      </c>
      <c r="D21" s="151" t="s">
        <v>518</v>
      </c>
      <c r="E21" s="152">
        <v>100</v>
      </c>
      <c r="F21" s="157">
        <v>300000000</v>
      </c>
      <c r="G21" s="113">
        <f>J21/300000000*20</f>
        <v>0</v>
      </c>
      <c r="H21" s="114" t="str">
        <f>D21</f>
        <v>Unit</v>
      </c>
      <c r="I21" s="134">
        <f>J21/300000000*100</f>
        <v>0</v>
      </c>
      <c r="J21" s="161">
        <v>0</v>
      </c>
      <c r="K21" s="113">
        <f>N21/300000000*20</f>
        <v>4.9000000000000004</v>
      </c>
      <c r="L21" s="114" t="str">
        <f>H21</f>
        <v>Unit</v>
      </c>
      <c r="M21" s="128">
        <f>N21/300000000*100</f>
        <v>24.5</v>
      </c>
      <c r="N21" s="163">
        <v>73500000</v>
      </c>
      <c r="O21" s="113">
        <f>R21/300000000*20</f>
        <v>13.200000000000001</v>
      </c>
      <c r="P21" s="114" t="str">
        <f>L21</f>
        <v>Unit</v>
      </c>
      <c r="Q21" s="128">
        <f>R21/300000000*100</f>
        <v>66</v>
      </c>
      <c r="R21" s="163">
        <v>198000000</v>
      </c>
      <c r="S21" s="113">
        <f>V21/300000000*20</f>
        <v>1.9</v>
      </c>
      <c r="T21" s="114" t="str">
        <f>P21</f>
        <v>Unit</v>
      </c>
      <c r="U21" s="128">
        <f>V21/300000000*100</f>
        <v>9.5</v>
      </c>
      <c r="V21" s="161">
        <v>28500000</v>
      </c>
      <c r="W21" s="113">
        <f>Z21/300000000*20</f>
        <v>0</v>
      </c>
      <c r="X21" s="114" t="str">
        <f>T21</f>
        <v>Unit</v>
      </c>
      <c r="Y21" s="128">
        <f>Z21/300000000*100</f>
        <v>0</v>
      </c>
      <c r="Z21" s="161">
        <v>0</v>
      </c>
      <c r="AA21" s="113">
        <f>AD21/300000000*20</f>
        <v>0</v>
      </c>
      <c r="AB21" s="114" t="str">
        <f>X21</f>
        <v>Unit</v>
      </c>
      <c r="AC21" s="128">
        <f>AD21/300000000*100</f>
        <v>0</v>
      </c>
      <c r="AD21" s="161">
        <v>0</v>
      </c>
      <c r="AE21" s="113">
        <f>AH21/300000000*20</f>
        <v>0</v>
      </c>
      <c r="AF21" s="114" t="str">
        <f>AB21</f>
        <v>Unit</v>
      </c>
      <c r="AG21" s="128">
        <f>AH21/300000000*100</f>
        <v>0</v>
      </c>
      <c r="AH21" s="161">
        <v>0</v>
      </c>
      <c r="AI21" s="113">
        <f>AL21/300000000*20</f>
        <v>0</v>
      </c>
      <c r="AJ21" s="114" t="str">
        <f>AF21</f>
        <v>Unit</v>
      </c>
      <c r="AK21" s="128">
        <f>AL21/300000000*100</f>
        <v>0</v>
      </c>
      <c r="AL21" s="161">
        <v>0</v>
      </c>
      <c r="AM21" s="113">
        <f>AP21/300000000*20</f>
        <v>0</v>
      </c>
      <c r="AN21" s="114" t="str">
        <f>AJ21</f>
        <v>Unit</v>
      </c>
      <c r="AO21" s="128">
        <f>AP21/300000000*100</f>
        <v>0</v>
      </c>
      <c r="AP21" s="161">
        <v>0</v>
      </c>
      <c r="AQ21" s="113">
        <f>AT21/300000000*20</f>
        <v>0</v>
      </c>
      <c r="AR21" s="114" t="str">
        <f>AN21</f>
        <v>Unit</v>
      </c>
      <c r="AS21" s="128">
        <f>AT21/300000000*100</f>
        <v>0</v>
      </c>
      <c r="AT21" s="161">
        <v>0</v>
      </c>
      <c r="AU21" s="113">
        <f>AX21/300000000*20</f>
        <v>0</v>
      </c>
      <c r="AV21" s="114" t="str">
        <f>AR21</f>
        <v>Unit</v>
      </c>
      <c r="AW21" s="128">
        <f>AX21/300000000*100</f>
        <v>0</v>
      </c>
      <c r="AX21" s="161">
        <v>0</v>
      </c>
      <c r="AY21" s="113">
        <f>BB21/300000000*20</f>
        <v>0</v>
      </c>
      <c r="AZ21" s="114" t="str">
        <f>AV21</f>
        <v>Unit</v>
      </c>
      <c r="BA21" s="128">
        <f>BB21/300000000*100</f>
        <v>0</v>
      </c>
      <c r="BB21" s="161">
        <v>0</v>
      </c>
      <c r="BC21" s="88"/>
      <c r="BD21" s="88"/>
      <c r="BE21" s="139"/>
      <c r="BF21" s="140">
        <f t="shared" ref="BF21:BF25" si="30">AY21+AU21+AQ21+AM21+AI21+AE21+AA21+W21+S21+O21+K21+G21</f>
        <v>20</v>
      </c>
      <c r="BG21" s="140"/>
      <c r="BH21" s="139">
        <f t="shared" ref="BH21:BH25" si="31">BB21+AX21+AT21+AP21+AL21+AH21+AD21+Z21+V21+R21+N21+J21</f>
        <v>300000000</v>
      </c>
      <c r="BI21" s="137"/>
      <c r="BJ21" s="140">
        <f>BF21-C21</f>
        <v>0</v>
      </c>
      <c r="BK21" s="140"/>
      <c r="BL21" s="137">
        <f t="shared" ref="BL21:BL25" si="32">BH21-F21</f>
        <v>0</v>
      </c>
    </row>
    <row r="22" spans="1:64" ht="105" x14ac:dyDescent="0.25">
      <c r="A22" s="103">
        <v>2</v>
      </c>
      <c r="B22" s="95" t="s">
        <v>447</v>
      </c>
      <c r="C22" s="113">
        <v>18</v>
      </c>
      <c r="D22" s="114" t="s">
        <v>518</v>
      </c>
      <c r="E22" s="112">
        <v>100</v>
      </c>
      <c r="F22" s="93">
        <v>300000000</v>
      </c>
      <c r="G22" s="113">
        <f>J22/300000000*18</f>
        <v>0</v>
      </c>
      <c r="H22" s="114" t="str">
        <f>D22</f>
        <v>Unit</v>
      </c>
      <c r="I22" s="129">
        <f>J22/300000000*100</f>
        <v>0</v>
      </c>
      <c r="J22" s="96">
        <v>0</v>
      </c>
      <c r="K22" s="113">
        <f>N22/300000000*18</f>
        <v>0.99</v>
      </c>
      <c r="L22" s="114" t="str">
        <f>H22</f>
        <v>Unit</v>
      </c>
      <c r="M22" s="129">
        <f>N22/300000000*100</f>
        <v>5.5</v>
      </c>
      <c r="N22" s="132">
        <v>16500000</v>
      </c>
      <c r="O22" s="113">
        <f>R22/300000000*18</f>
        <v>13.950000000000001</v>
      </c>
      <c r="P22" s="114" t="str">
        <f>L22</f>
        <v>Unit</v>
      </c>
      <c r="Q22" s="129">
        <f>R22/300000000*100</f>
        <v>77.5</v>
      </c>
      <c r="R22" s="132">
        <v>232500000</v>
      </c>
      <c r="S22" s="113">
        <f>V22/300000000*18</f>
        <v>3.06</v>
      </c>
      <c r="T22" s="114" t="str">
        <f>P22</f>
        <v>Unit</v>
      </c>
      <c r="U22" s="129">
        <f>V22/300000000*100</f>
        <v>17</v>
      </c>
      <c r="V22" s="96">
        <v>51000000</v>
      </c>
      <c r="W22" s="113">
        <f>Z22/300000000*18</f>
        <v>0</v>
      </c>
      <c r="X22" s="114" t="str">
        <f>T22</f>
        <v>Unit</v>
      </c>
      <c r="Y22" s="129">
        <f>Z22/300000000*100</f>
        <v>0</v>
      </c>
      <c r="Z22" s="96">
        <v>0</v>
      </c>
      <c r="AA22" s="113">
        <f>AD22/300000000*18</f>
        <v>0</v>
      </c>
      <c r="AB22" s="114" t="str">
        <f>X22</f>
        <v>Unit</v>
      </c>
      <c r="AC22" s="129">
        <f>AD22/300000000*100</f>
        <v>0</v>
      </c>
      <c r="AD22" s="96">
        <v>0</v>
      </c>
      <c r="AE22" s="113">
        <f>AH22/300000000*18</f>
        <v>0</v>
      </c>
      <c r="AF22" s="114" t="str">
        <f>AB22</f>
        <v>Unit</v>
      </c>
      <c r="AG22" s="129">
        <f>AH22/300000000*100</f>
        <v>0</v>
      </c>
      <c r="AH22" s="96">
        <v>0</v>
      </c>
      <c r="AI22" s="113">
        <f>AL22/300000000*18</f>
        <v>0</v>
      </c>
      <c r="AJ22" s="114" t="str">
        <f>AF22</f>
        <v>Unit</v>
      </c>
      <c r="AK22" s="129">
        <f>AL22/300000000*100</f>
        <v>0</v>
      </c>
      <c r="AL22" s="96">
        <v>0</v>
      </c>
      <c r="AM22" s="113">
        <f>AP22/300000000*18</f>
        <v>0</v>
      </c>
      <c r="AN22" s="114" t="str">
        <f>AJ22</f>
        <v>Unit</v>
      </c>
      <c r="AO22" s="129">
        <f>AP22/300000000*100</f>
        <v>0</v>
      </c>
      <c r="AP22" s="96">
        <v>0</v>
      </c>
      <c r="AQ22" s="113">
        <f>AT22/300000000*18</f>
        <v>0</v>
      </c>
      <c r="AR22" s="114" t="str">
        <f>AN22</f>
        <v>Unit</v>
      </c>
      <c r="AS22" s="129">
        <f>AT22/300000000*100</f>
        <v>0</v>
      </c>
      <c r="AT22" s="96">
        <v>0</v>
      </c>
      <c r="AU22" s="113">
        <f>AX22/300000000*18</f>
        <v>0</v>
      </c>
      <c r="AV22" s="114" t="str">
        <f>AR22</f>
        <v>Unit</v>
      </c>
      <c r="AW22" s="129">
        <f>AX22/300000000*100</f>
        <v>0</v>
      </c>
      <c r="AX22" s="96">
        <v>0</v>
      </c>
      <c r="AY22" s="113">
        <f>BB22/300000000*18</f>
        <v>0</v>
      </c>
      <c r="AZ22" s="114" t="str">
        <f>AV22</f>
        <v>Unit</v>
      </c>
      <c r="BA22" s="129">
        <f>BB22/300000000*100</f>
        <v>0</v>
      </c>
      <c r="BB22" s="96">
        <v>0</v>
      </c>
      <c r="BC22" s="88"/>
      <c r="BD22" s="88"/>
      <c r="BE22" s="139"/>
      <c r="BF22" s="140">
        <f t="shared" si="30"/>
        <v>18</v>
      </c>
      <c r="BG22" s="140"/>
      <c r="BH22" s="139">
        <f t="shared" si="31"/>
        <v>300000000</v>
      </c>
      <c r="BI22" s="137"/>
      <c r="BJ22" s="140">
        <f t="shared" ref="BJ22:BJ24" si="33">BF22-C22</f>
        <v>0</v>
      </c>
      <c r="BK22" s="140"/>
      <c r="BL22" s="137">
        <f t="shared" si="32"/>
        <v>0</v>
      </c>
    </row>
    <row r="23" spans="1:64" ht="105" x14ac:dyDescent="0.25">
      <c r="A23" s="103">
        <v>3</v>
      </c>
      <c r="B23" s="95" t="s">
        <v>449</v>
      </c>
      <c r="C23" s="113">
        <v>17</v>
      </c>
      <c r="D23" s="114" t="s">
        <v>521</v>
      </c>
      <c r="E23" s="112">
        <v>100</v>
      </c>
      <c r="F23" s="93">
        <v>1143229084</v>
      </c>
      <c r="G23" s="113">
        <f>J23/1143229084*17</f>
        <v>0</v>
      </c>
      <c r="H23" s="114" t="str">
        <f>D23</f>
        <v>Ruangan</v>
      </c>
      <c r="I23" s="129">
        <f t="shared" ref="I23:I24" si="34">G23/C23*100</f>
        <v>0</v>
      </c>
      <c r="J23" s="96">
        <v>0</v>
      </c>
      <c r="K23" s="113">
        <f>N23/1143229084*17</f>
        <v>0</v>
      </c>
      <c r="L23" s="114" t="str">
        <f>H23</f>
        <v>Ruangan</v>
      </c>
      <c r="M23" s="129">
        <f t="shared" ref="M23:M24" si="35">K23/C23*100</f>
        <v>0</v>
      </c>
      <c r="N23" s="133">
        <v>0</v>
      </c>
      <c r="O23" s="113">
        <f>R23/1143229084*17</f>
        <v>12.13745750716048</v>
      </c>
      <c r="P23" s="114" t="str">
        <f>L23</f>
        <v>Ruangan</v>
      </c>
      <c r="Q23" s="129">
        <f t="shared" ref="Q23:Q24" si="36">O23/C23*100</f>
        <v>71.396808865649888</v>
      </c>
      <c r="R23" s="132">
        <v>816229084</v>
      </c>
      <c r="S23" s="113">
        <f>V23/1143229084*17</f>
        <v>4.8625424928395198</v>
      </c>
      <c r="T23" s="114" t="str">
        <f>P23</f>
        <v>Ruangan</v>
      </c>
      <c r="U23" s="129">
        <f t="shared" ref="U23:U24" si="37">S23/C23*100</f>
        <v>28.603191134350116</v>
      </c>
      <c r="V23" s="96">
        <v>327000000</v>
      </c>
      <c r="W23" s="113">
        <f>Z23/1143229084*17</f>
        <v>0</v>
      </c>
      <c r="X23" s="114" t="str">
        <f>T23</f>
        <v>Ruangan</v>
      </c>
      <c r="Y23" s="129">
        <f t="shared" ref="Y23:Y24" si="38">W23/C23*100</f>
        <v>0</v>
      </c>
      <c r="Z23" s="96">
        <v>0</v>
      </c>
      <c r="AA23" s="113">
        <f>AD23/1143229084*17</f>
        <v>0</v>
      </c>
      <c r="AB23" s="114" t="str">
        <f>X23</f>
        <v>Ruangan</v>
      </c>
      <c r="AC23" s="129">
        <f t="shared" ref="AC23:AC24" si="39">AA23/C23*100</f>
        <v>0</v>
      </c>
      <c r="AD23" s="96">
        <v>0</v>
      </c>
      <c r="AE23" s="113">
        <f>AH23/1143229084*17</f>
        <v>0</v>
      </c>
      <c r="AF23" s="114" t="str">
        <f>AB23</f>
        <v>Ruangan</v>
      </c>
      <c r="AG23" s="129">
        <f t="shared" ref="AG23:AG24" si="40">AE23/C23*100</f>
        <v>0</v>
      </c>
      <c r="AH23" s="96">
        <v>0</v>
      </c>
      <c r="AI23" s="113">
        <f>AL23/1143229084*17</f>
        <v>0</v>
      </c>
      <c r="AJ23" s="114" t="str">
        <f>AF23</f>
        <v>Ruangan</v>
      </c>
      <c r="AK23" s="129">
        <f t="shared" ref="AK23:AK24" si="41">AI23/C23*100</f>
        <v>0</v>
      </c>
      <c r="AL23" s="96">
        <v>0</v>
      </c>
      <c r="AM23" s="113">
        <f>AP23/1143229084*17</f>
        <v>0</v>
      </c>
      <c r="AN23" s="114" t="str">
        <f>AJ23</f>
        <v>Ruangan</v>
      </c>
      <c r="AO23" s="129">
        <f t="shared" ref="AO23:AO24" si="42">AM23/C23*100</f>
        <v>0</v>
      </c>
      <c r="AP23" s="96">
        <v>0</v>
      </c>
      <c r="AQ23" s="113">
        <f>AT23/1143229084*17</f>
        <v>0</v>
      </c>
      <c r="AR23" s="114" t="str">
        <f>AN23</f>
        <v>Ruangan</v>
      </c>
      <c r="AS23" s="129">
        <f t="shared" ref="AS23:AS24" si="43">AQ23/C23*100</f>
        <v>0</v>
      </c>
      <c r="AT23" s="96">
        <v>0</v>
      </c>
      <c r="AU23" s="113">
        <f>AX23/1143229084*17</f>
        <v>0</v>
      </c>
      <c r="AV23" s="114" t="str">
        <f>AR23</f>
        <v>Ruangan</v>
      </c>
      <c r="AW23" s="129">
        <f t="shared" ref="AW23:AW24" si="44">AU23/C23*100</f>
        <v>0</v>
      </c>
      <c r="AX23" s="96">
        <v>0</v>
      </c>
      <c r="AY23" s="113">
        <f>BB23/1143229084*17</f>
        <v>0</v>
      </c>
      <c r="AZ23" s="114" t="str">
        <f>AV23</f>
        <v>Ruangan</v>
      </c>
      <c r="BA23" s="121">
        <f t="shared" ref="BA23:BA24" si="45">AY23/C23*100</f>
        <v>0</v>
      </c>
      <c r="BB23" s="96">
        <v>0</v>
      </c>
      <c r="BC23" s="88"/>
      <c r="BD23" s="88"/>
      <c r="BE23" s="139"/>
      <c r="BF23" s="140">
        <f t="shared" si="30"/>
        <v>17</v>
      </c>
      <c r="BG23" s="140"/>
      <c r="BH23" s="139">
        <f>BB23+AX23+AT23+AP23+AL23+AH23+AD23+Z23+V23+R23+N23+J23</f>
        <v>1143229084</v>
      </c>
      <c r="BI23" s="137"/>
      <c r="BJ23" s="140">
        <f t="shared" si="33"/>
        <v>0</v>
      </c>
      <c r="BK23" s="140"/>
      <c r="BL23" s="137">
        <f t="shared" si="32"/>
        <v>0</v>
      </c>
    </row>
    <row r="24" spans="1:64" ht="135" x14ac:dyDescent="0.25">
      <c r="A24" s="103">
        <v>4</v>
      </c>
      <c r="B24" s="95" t="s">
        <v>451</v>
      </c>
      <c r="C24" s="113">
        <v>85</v>
      </c>
      <c r="D24" s="114" t="s">
        <v>518</v>
      </c>
      <c r="E24" s="112">
        <v>100</v>
      </c>
      <c r="F24" s="93">
        <v>40000000</v>
      </c>
      <c r="G24" s="113">
        <f>J24/40000000*85</f>
        <v>0</v>
      </c>
      <c r="H24" s="114" t="str">
        <f>D24</f>
        <v>Unit</v>
      </c>
      <c r="I24" s="129">
        <f t="shared" si="34"/>
        <v>0</v>
      </c>
      <c r="J24" s="96">
        <v>0</v>
      </c>
      <c r="K24" s="113">
        <f>N24/40000000*85</f>
        <v>42.5</v>
      </c>
      <c r="L24" s="114" t="str">
        <f>H24</f>
        <v>Unit</v>
      </c>
      <c r="M24" s="129">
        <f t="shared" si="35"/>
        <v>50</v>
      </c>
      <c r="N24" s="132">
        <v>20000000</v>
      </c>
      <c r="O24" s="113">
        <f>R24/40000000*85</f>
        <v>0</v>
      </c>
      <c r="P24" s="114" t="str">
        <f>L24</f>
        <v>Unit</v>
      </c>
      <c r="Q24" s="135">
        <f t="shared" si="36"/>
        <v>0</v>
      </c>
      <c r="R24" s="100">
        <v>0</v>
      </c>
      <c r="S24" s="113">
        <f>V24/40000000*85</f>
        <v>0</v>
      </c>
      <c r="T24" s="114" t="str">
        <f>P24</f>
        <v>Unit</v>
      </c>
      <c r="U24" s="129">
        <f t="shared" si="37"/>
        <v>0</v>
      </c>
      <c r="V24" s="96">
        <v>0</v>
      </c>
      <c r="W24" s="113">
        <f>Z24/40000000*85</f>
        <v>0</v>
      </c>
      <c r="X24" s="114" t="str">
        <f>T24</f>
        <v>Unit</v>
      </c>
      <c r="Y24" s="129">
        <f t="shared" si="38"/>
        <v>0</v>
      </c>
      <c r="Z24" s="96">
        <v>0</v>
      </c>
      <c r="AA24" s="113">
        <f>AD24/40000000*85</f>
        <v>0</v>
      </c>
      <c r="AB24" s="114" t="str">
        <f>X24</f>
        <v>Unit</v>
      </c>
      <c r="AC24" s="135">
        <f t="shared" si="39"/>
        <v>0</v>
      </c>
      <c r="AD24" s="96">
        <v>0</v>
      </c>
      <c r="AE24" s="113">
        <f>AH24/40000000*85</f>
        <v>42.5</v>
      </c>
      <c r="AF24" s="114" t="str">
        <f>AB24</f>
        <v>Unit</v>
      </c>
      <c r="AG24" s="129">
        <f t="shared" si="40"/>
        <v>50</v>
      </c>
      <c r="AH24" s="96">
        <v>20000000</v>
      </c>
      <c r="AI24" s="113">
        <f>AL24/40000000*85</f>
        <v>0</v>
      </c>
      <c r="AJ24" s="114" t="str">
        <f>AF24</f>
        <v>Unit</v>
      </c>
      <c r="AK24" s="135">
        <f t="shared" si="41"/>
        <v>0</v>
      </c>
      <c r="AL24" s="96">
        <v>0</v>
      </c>
      <c r="AM24" s="113">
        <f>AP24/40000000*85</f>
        <v>0</v>
      </c>
      <c r="AN24" s="114" t="str">
        <f>AJ24</f>
        <v>Unit</v>
      </c>
      <c r="AO24" s="135">
        <f t="shared" si="42"/>
        <v>0</v>
      </c>
      <c r="AP24" s="96">
        <v>0</v>
      </c>
      <c r="AQ24" s="113">
        <f>AT24/40000000*85</f>
        <v>0</v>
      </c>
      <c r="AR24" s="114" t="str">
        <f>AN24</f>
        <v>Unit</v>
      </c>
      <c r="AS24" s="135">
        <f t="shared" si="43"/>
        <v>0</v>
      </c>
      <c r="AT24" s="96">
        <v>0</v>
      </c>
      <c r="AU24" s="113">
        <f>AX24/40000000*85</f>
        <v>0</v>
      </c>
      <c r="AV24" s="114" t="str">
        <f>AR24</f>
        <v>Unit</v>
      </c>
      <c r="AW24" s="135">
        <f t="shared" si="44"/>
        <v>0</v>
      </c>
      <c r="AX24" s="96">
        <v>0</v>
      </c>
      <c r="AY24" s="113">
        <f>BB24/40000000*85</f>
        <v>0</v>
      </c>
      <c r="AZ24" s="114" t="str">
        <f>AV24</f>
        <v>Unit</v>
      </c>
      <c r="BA24" s="121">
        <f t="shared" si="45"/>
        <v>0</v>
      </c>
      <c r="BB24" s="96">
        <v>0</v>
      </c>
      <c r="BC24" s="88"/>
      <c r="BD24" s="88"/>
      <c r="BE24" s="139"/>
      <c r="BF24" s="140">
        <f t="shared" si="30"/>
        <v>85</v>
      </c>
      <c r="BG24" s="140"/>
      <c r="BH24" s="139">
        <f t="shared" si="31"/>
        <v>40000000</v>
      </c>
      <c r="BI24" s="137"/>
      <c r="BJ24" s="140">
        <f t="shared" si="33"/>
        <v>0</v>
      </c>
      <c r="BK24" s="140"/>
      <c r="BL24" s="137">
        <f t="shared" si="32"/>
        <v>0</v>
      </c>
    </row>
    <row r="25" spans="1:64" ht="15.75" thickBot="1" x14ac:dyDescent="0.3">
      <c r="A25" s="103"/>
      <c r="B25" s="95"/>
      <c r="C25" s="113"/>
      <c r="D25" s="114"/>
      <c r="E25" s="115"/>
      <c r="F25" s="156"/>
      <c r="G25" s="113"/>
      <c r="H25" s="114"/>
      <c r="I25" s="130"/>
      <c r="J25" s="96"/>
      <c r="K25" s="113"/>
      <c r="L25" s="114"/>
      <c r="M25" s="130"/>
      <c r="N25" s="96"/>
      <c r="O25" s="113"/>
      <c r="P25" s="114"/>
      <c r="Q25" s="130"/>
      <c r="R25" s="96"/>
      <c r="S25" s="113"/>
      <c r="T25" s="114"/>
      <c r="U25" s="130"/>
      <c r="V25" s="96"/>
      <c r="W25" s="113"/>
      <c r="X25" s="114"/>
      <c r="Y25" s="130"/>
      <c r="Z25" s="96"/>
      <c r="AA25" s="113"/>
      <c r="AB25" s="114"/>
      <c r="AC25" s="130"/>
      <c r="AD25" s="96"/>
      <c r="AE25" s="113"/>
      <c r="AF25" s="114"/>
      <c r="AG25" s="130"/>
      <c r="AH25" s="96"/>
      <c r="AI25" s="113"/>
      <c r="AJ25" s="114"/>
      <c r="AK25" s="130"/>
      <c r="AL25" s="96"/>
      <c r="AM25" s="113"/>
      <c r="AN25" s="114"/>
      <c r="AO25" s="130"/>
      <c r="AP25" s="96"/>
      <c r="AQ25" s="113"/>
      <c r="AR25" s="114"/>
      <c r="AS25" s="130"/>
      <c r="AT25" s="96"/>
      <c r="AU25" s="113"/>
      <c r="AV25" s="114"/>
      <c r="AW25" s="130"/>
      <c r="AX25" s="96"/>
      <c r="AY25" s="113"/>
      <c r="AZ25" s="114"/>
      <c r="BA25" s="122"/>
      <c r="BB25" s="96"/>
      <c r="BC25" s="88"/>
      <c r="BD25" s="88"/>
      <c r="BE25" s="139"/>
      <c r="BF25" s="140">
        <f t="shared" si="30"/>
        <v>0</v>
      </c>
      <c r="BG25" s="140"/>
      <c r="BH25" s="139">
        <f t="shared" si="31"/>
        <v>0</v>
      </c>
      <c r="BI25" s="137"/>
      <c r="BJ25" s="140">
        <f t="shared" ref="BJ25" si="46">BF25-D25</f>
        <v>0</v>
      </c>
      <c r="BK25" s="140"/>
      <c r="BL25" s="137">
        <f t="shared" si="32"/>
        <v>0</v>
      </c>
    </row>
    <row r="26" spans="1:64" ht="75.75" thickBot="1" x14ac:dyDescent="0.3">
      <c r="A26" s="141" t="s">
        <v>522</v>
      </c>
      <c r="B26" s="169" t="s">
        <v>453</v>
      </c>
      <c r="C26" s="153"/>
      <c r="D26" s="154">
        <f>SUM(E27:E28)/A28</f>
        <v>100</v>
      </c>
      <c r="E26" s="155"/>
      <c r="F26" s="149">
        <f>SUM(F27:F28)</f>
        <v>69000000</v>
      </c>
      <c r="G26" s="158">
        <f>SUM(I27:I28)/1</f>
        <v>0</v>
      </c>
      <c r="H26" s="159"/>
      <c r="I26" s="164"/>
      <c r="J26" s="182">
        <f>J27+J28+J79</f>
        <v>0</v>
      </c>
      <c r="K26" s="158">
        <f>SUM(M27:M28)/1</f>
        <v>0</v>
      </c>
      <c r="L26" s="162"/>
      <c r="M26" s="164"/>
      <c r="N26" s="182">
        <f>N27+N28+N79</f>
        <v>0</v>
      </c>
      <c r="O26" s="158">
        <f>SUM(Q27:Q28)/1</f>
        <v>100</v>
      </c>
      <c r="P26" s="162"/>
      <c r="Q26" s="164"/>
      <c r="R26" s="182">
        <f>R27+R28+R79</f>
        <v>69000000</v>
      </c>
      <c r="S26" s="158">
        <f>SUM(U27:U28)/1</f>
        <v>0</v>
      </c>
      <c r="T26" s="162"/>
      <c r="U26" s="164"/>
      <c r="V26" s="182">
        <f>V27+V28+V79</f>
        <v>0</v>
      </c>
      <c r="W26" s="158">
        <f>SUM(Y27:Y28)/1</f>
        <v>0</v>
      </c>
      <c r="X26" s="162"/>
      <c r="Y26" s="164"/>
      <c r="Z26" s="183">
        <f>Z27+Z28+Z79</f>
        <v>0</v>
      </c>
      <c r="AA26" s="158">
        <f>SUM(AC27:AC28)/1</f>
        <v>0</v>
      </c>
      <c r="AB26" s="162"/>
      <c r="AC26" s="164"/>
      <c r="AD26" s="183">
        <f>AD27+AD28+AD79</f>
        <v>0</v>
      </c>
      <c r="AE26" s="158">
        <f>SUM(AG27:AG28)/1</f>
        <v>0</v>
      </c>
      <c r="AF26" s="162"/>
      <c r="AG26" s="164"/>
      <c r="AH26" s="183">
        <f>AH27+AH28+AH79</f>
        <v>0</v>
      </c>
      <c r="AI26" s="158">
        <f>SUM(AK27:AK28)/1</f>
        <v>0</v>
      </c>
      <c r="AJ26" s="162"/>
      <c r="AK26" s="164"/>
      <c r="AL26" s="183">
        <f>AL27+AL28+AL79</f>
        <v>0</v>
      </c>
      <c r="AM26" s="158">
        <f>SUM(AO27:AO28)/1</f>
        <v>0</v>
      </c>
      <c r="AN26" s="162"/>
      <c r="AO26" s="164"/>
      <c r="AP26" s="183">
        <f>AP27+AP28+AP79</f>
        <v>0</v>
      </c>
      <c r="AQ26" s="158">
        <f>SUM(AS27:AS28)/1</f>
        <v>0</v>
      </c>
      <c r="AR26" s="162"/>
      <c r="AS26" s="164"/>
      <c r="AT26" s="183">
        <f>AT27+AT28+AT79</f>
        <v>0</v>
      </c>
      <c r="AU26" s="158">
        <f>SUM(AW27:AW28)/1</f>
        <v>0</v>
      </c>
      <c r="AV26" s="162"/>
      <c r="AW26" s="164"/>
      <c r="AX26" s="183">
        <f>AX27+AX28+AX79</f>
        <v>0</v>
      </c>
      <c r="AY26" s="158">
        <f>SUM(BA27:BA28)/1</f>
        <v>0</v>
      </c>
      <c r="AZ26" s="159"/>
      <c r="BA26" s="159"/>
      <c r="BB26" s="183">
        <f>BB27+BB28+BB79</f>
        <v>0</v>
      </c>
      <c r="BD26" s="88"/>
      <c r="BE26" s="139"/>
      <c r="BF26" s="140">
        <f>AY26+AU26+AQ26+AM26+AI26+AE26+AA26+W26+S26+O26+K26+G26</f>
        <v>100</v>
      </c>
      <c r="BG26" s="140"/>
      <c r="BH26" s="139">
        <f>BB26+AX26+AT26+AP26+AL26+AH26+AD26+Z26+V26+R26+N26+J26</f>
        <v>69000000</v>
      </c>
      <c r="BI26" s="137"/>
      <c r="BJ26" s="140">
        <f>BF26-D26</f>
        <v>0</v>
      </c>
      <c r="BK26" s="140"/>
      <c r="BL26" s="137">
        <f>BH26-F26</f>
        <v>0</v>
      </c>
    </row>
    <row r="27" spans="1:64" ht="120" x14ac:dyDescent="0.25">
      <c r="A27" s="103">
        <v>1</v>
      </c>
      <c r="B27" s="148" t="s">
        <v>455</v>
      </c>
      <c r="C27" s="150">
        <v>115</v>
      </c>
      <c r="D27" s="151" t="s">
        <v>526</v>
      </c>
      <c r="E27" s="152">
        <v>100</v>
      </c>
      <c r="F27" s="157">
        <v>69000000</v>
      </c>
      <c r="G27" s="150">
        <v>0</v>
      </c>
      <c r="H27" s="151" t="str">
        <f>D27</f>
        <v>Stel</v>
      </c>
      <c r="I27" s="184">
        <f>J27/69000000*100</f>
        <v>0</v>
      </c>
      <c r="J27" s="161">
        <v>0</v>
      </c>
      <c r="K27" s="150">
        <v>0</v>
      </c>
      <c r="L27" s="151" t="str">
        <f>H27</f>
        <v>Stel</v>
      </c>
      <c r="M27" s="184">
        <f>N27/69000000*100</f>
        <v>0</v>
      </c>
      <c r="N27" s="161">
        <v>0</v>
      </c>
      <c r="O27" s="150">
        <v>115</v>
      </c>
      <c r="P27" s="151" t="str">
        <f>L27</f>
        <v>Stel</v>
      </c>
      <c r="Q27" s="184">
        <f>R27/69000000*100</f>
        <v>100</v>
      </c>
      <c r="R27" s="161">
        <v>69000000</v>
      </c>
      <c r="S27" s="150"/>
      <c r="T27" s="151" t="str">
        <f>P27</f>
        <v>Stel</v>
      </c>
      <c r="U27" s="184">
        <f>V27/69000000*100</f>
        <v>0</v>
      </c>
      <c r="V27" s="161">
        <v>0</v>
      </c>
      <c r="W27" s="150"/>
      <c r="X27" s="151" t="str">
        <f>T27</f>
        <v>Stel</v>
      </c>
      <c r="Y27" s="184">
        <f>Z27/69000000*100</f>
        <v>0</v>
      </c>
      <c r="Z27" s="161">
        <v>0</v>
      </c>
      <c r="AA27" s="150"/>
      <c r="AB27" s="151" t="str">
        <f>X27</f>
        <v>Stel</v>
      </c>
      <c r="AC27" s="184">
        <f>AD27/69000000*100</f>
        <v>0</v>
      </c>
      <c r="AD27" s="161">
        <v>0</v>
      </c>
      <c r="AE27" s="150"/>
      <c r="AF27" s="151" t="str">
        <f>AB27</f>
        <v>Stel</v>
      </c>
      <c r="AG27" s="184">
        <f>AH27/69000000*100</f>
        <v>0</v>
      </c>
      <c r="AH27" s="161">
        <v>0</v>
      </c>
      <c r="AI27" s="150"/>
      <c r="AJ27" s="151" t="str">
        <f>AF27</f>
        <v>Stel</v>
      </c>
      <c r="AK27" s="184">
        <f>AL27/69000000*100</f>
        <v>0</v>
      </c>
      <c r="AL27" s="161">
        <v>0</v>
      </c>
      <c r="AM27" s="150"/>
      <c r="AN27" s="151" t="str">
        <f>AJ27</f>
        <v>Stel</v>
      </c>
      <c r="AO27" s="184">
        <f>AP27/69000000*100</f>
        <v>0</v>
      </c>
      <c r="AP27" s="161">
        <v>0</v>
      </c>
      <c r="AQ27" s="150"/>
      <c r="AR27" s="151" t="str">
        <f>AN27</f>
        <v>Stel</v>
      </c>
      <c r="AS27" s="184">
        <f>AT27/69000000*100</f>
        <v>0</v>
      </c>
      <c r="AT27" s="161">
        <v>0</v>
      </c>
      <c r="AU27" s="150"/>
      <c r="AV27" s="151" t="str">
        <f>AR27</f>
        <v>Stel</v>
      </c>
      <c r="AW27" s="184">
        <f>AX27/69000000*100</f>
        <v>0</v>
      </c>
      <c r="AX27" s="161">
        <v>0</v>
      </c>
      <c r="AY27" s="150"/>
      <c r="AZ27" s="151" t="str">
        <f>AV27</f>
        <v>Stel</v>
      </c>
      <c r="BA27" s="184">
        <f>BB27/69000000*100</f>
        <v>0</v>
      </c>
      <c r="BB27" s="161">
        <v>0</v>
      </c>
      <c r="BC27" s="88"/>
      <c r="BD27" s="88"/>
      <c r="BE27" s="139"/>
      <c r="BF27" s="140">
        <f t="shared" ref="BF27:BF28" si="47">AY27+AU27+AQ27+AM27+AI27+AE27+AA27+W27+S27+O27+K27+G27</f>
        <v>115</v>
      </c>
      <c r="BG27" s="140"/>
      <c r="BH27" s="139">
        <f t="shared" ref="BH27:BH28" si="48">BB27+AX27+AT27+AP27+AL27+AH27+AD27+Z27+V27+R27+N27+J27</f>
        <v>69000000</v>
      </c>
      <c r="BI27" s="137"/>
      <c r="BJ27" s="140">
        <f>BF27-C27</f>
        <v>0</v>
      </c>
      <c r="BK27" s="140"/>
      <c r="BL27" s="137">
        <f>BH27-F27</f>
        <v>0</v>
      </c>
    </row>
    <row r="28" spans="1:64" ht="105" x14ac:dyDescent="0.25">
      <c r="A28" s="103">
        <v>2</v>
      </c>
      <c r="B28" s="95" t="s">
        <v>457</v>
      </c>
      <c r="C28" s="113">
        <v>0</v>
      </c>
      <c r="D28" s="114" t="s">
        <v>526</v>
      </c>
      <c r="E28" s="112">
        <v>100</v>
      </c>
      <c r="F28" s="93">
        <v>0</v>
      </c>
      <c r="G28" s="113">
        <v>0</v>
      </c>
      <c r="H28" s="114" t="str">
        <f>D28</f>
        <v>Stel</v>
      </c>
      <c r="I28" s="184">
        <f>J28/100*100</f>
        <v>0</v>
      </c>
      <c r="J28" s="96">
        <v>0</v>
      </c>
      <c r="K28" s="113">
        <v>0</v>
      </c>
      <c r="L28" s="114" t="str">
        <f>H28</f>
        <v>Stel</v>
      </c>
      <c r="M28" s="184">
        <f>N28/100*100</f>
        <v>0</v>
      </c>
      <c r="N28" s="96">
        <v>0</v>
      </c>
      <c r="O28" s="113">
        <v>0</v>
      </c>
      <c r="P28" s="114" t="str">
        <f>L28</f>
        <v>Stel</v>
      </c>
      <c r="Q28" s="184">
        <f>R28/100*100</f>
        <v>0</v>
      </c>
      <c r="R28" s="96">
        <v>0</v>
      </c>
      <c r="S28" s="113">
        <v>0</v>
      </c>
      <c r="T28" s="114" t="str">
        <f>P28</f>
        <v>Stel</v>
      </c>
      <c r="U28" s="184">
        <f>V28/100*100</f>
        <v>0</v>
      </c>
      <c r="V28" s="96">
        <v>0</v>
      </c>
      <c r="W28" s="113">
        <v>0</v>
      </c>
      <c r="X28" s="114" t="str">
        <f>T28</f>
        <v>Stel</v>
      </c>
      <c r="Y28" s="184">
        <f>Z28/100*100</f>
        <v>0</v>
      </c>
      <c r="Z28" s="96">
        <v>0</v>
      </c>
      <c r="AA28" s="113">
        <v>0</v>
      </c>
      <c r="AB28" s="114" t="str">
        <f>X28</f>
        <v>Stel</v>
      </c>
      <c r="AC28" s="184">
        <f>AD28/100*100</f>
        <v>0</v>
      </c>
      <c r="AD28" s="96">
        <v>0</v>
      </c>
      <c r="AE28" s="113">
        <v>0</v>
      </c>
      <c r="AF28" s="114" t="str">
        <f>AB28</f>
        <v>Stel</v>
      </c>
      <c r="AG28" s="184">
        <f>AH28/100*100</f>
        <v>0</v>
      </c>
      <c r="AH28" s="96">
        <v>0</v>
      </c>
      <c r="AI28" s="113">
        <v>0</v>
      </c>
      <c r="AJ28" s="114" t="str">
        <f>AF28</f>
        <v>Stel</v>
      </c>
      <c r="AK28" s="184">
        <f>AL28/100*100</f>
        <v>0</v>
      </c>
      <c r="AL28" s="96">
        <v>0</v>
      </c>
      <c r="AM28" s="113">
        <v>0</v>
      </c>
      <c r="AN28" s="114" t="str">
        <f>AJ28</f>
        <v>Stel</v>
      </c>
      <c r="AO28" s="184">
        <f>AP28/100*100</f>
        <v>0</v>
      </c>
      <c r="AP28" s="96">
        <v>0</v>
      </c>
      <c r="AQ28" s="113">
        <v>0</v>
      </c>
      <c r="AR28" s="114" t="str">
        <f>AN28</f>
        <v>Stel</v>
      </c>
      <c r="AS28" s="184">
        <f>AT28/100*100</f>
        <v>0</v>
      </c>
      <c r="AT28" s="96">
        <v>0</v>
      </c>
      <c r="AU28" s="113">
        <v>0</v>
      </c>
      <c r="AV28" s="114" t="str">
        <f>AR28</f>
        <v>Stel</v>
      </c>
      <c r="AW28" s="184">
        <f>AX28/100*100</f>
        <v>0</v>
      </c>
      <c r="AX28" s="96">
        <v>0</v>
      </c>
      <c r="AY28" s="113">
        <v>0</v>
      </c>
      <c r="AZ28" s="114" t="str">
        <f>AV28</f>
        <v>Stel</v>
      </c>
      <c r="BA28" s="184">
        <f>BB28/100*100</f>
        <v>0</v>
      </c>
      <c r="BB28" s="96">
        <v>0</v>
      </c>
      <c r="BC28" s="88"/>
      <c r="BD28" s="88"/>
      <c r="BE28" s="139"/>
      <c r="BF28" s="140">
        <f t="shared" si="47"/>
        <v>0</v>
      </c>
      <c r="BG28" s="140"/>
      <c r="BH28" s="139">
        <f t="shared" si="48"/>
        <v>0</v>
      </c>
      <c r="BI28" s="137"/>
      <c r="BJ28" s="140">
        <f>BF28-C28</f>
        <v>0</v>
      </c>
      <c r="BK28" s="140"/>
      <c r="BL28" s="137">
        <f t="shared" si="12"/>
        <v>0</v>
      </c>
    </row>
    <row r="29" spans="1:64" ht="15.75" thickBot="1" x14ac:dyDescent="0.3">
      <c r="A29" s="103"/>
      <c r="B29" s="95"/>
      <c r="C29" s="113"/>
      <c r="D29" s="114"/>
      <c r="E29" s="115"/>
      <c r="F29" s="156"/>
      <c r="G29" s="113"/>
      <c r="H29" s="114"/>
      <c r="I29" s="130"/>
      <c r="J29" s="96"/>
      <c r="K29" s="113"/>
      <c r="L29" s="114"/>
      <c r="M29" s="130"/>
      <c r="N29" s="96"/>
      <c r="O29" s="113"/>
      <c r="P29" s="114"/>
      <c r="Q29" s="130"/>
      <c r="R29" s="96"/>
      <c r="S29" s="113"/>
      <c r="T29" s="114"/>
      <c r="U29" s="130"/>
      <c r="V29" s="96"/>
      <c r="W29" s="113"/>
      <c r="X29" s="114"/>
      <c r="Y29" s="130"/>
      <c r="Z29" s="96"/>
      <c r="AA29" s="113"/>
      <c r="AB29" s="114"/>
      <c r="AC29" s="130"/>
      <c r="AD29" s="96"/>
      <c r="AE29" s="113"/>
      <c r="AF29" s="114"/>
      <c r="AG29" s="130"/>
      <c r="AH29" s="96"/>
      <c r="AI29" s="113"/>
      <c r="AJ29" s="114"/>
      <c r="AK29" s="130"/>
      <c r="AL29" s="96"/>
      <c r="AM29" s="113"/>
      <c r="AN29" s="114"/>
      <c r="AO29" s="130"/>
      <c r="AP29" s="96"/>
      <c r="AQ29" s="113"/>
      <c r="AR29" s="114"/>
      <c r="AS29" s="130"/>
      <c r="AT29" s="96"/>
      <c r="AU29" s="113"/>
      <c r="AV29" s="114"/>
      <c r="AW29" s="130"/>
      <c r="AX29" s="96"/>
      <c r="AY29" s="113"/>
      <c r="AZ29" s="114"/>
      <c r="BA29" s="122"/>
      <c r="BB29" s="96"/>
      <c r="BC29" s="88"/>
      <c r="BD29" s="88"/>
      <c r="BE29" s="139"/>
      <c r="BF29" s="140"/>
      <c r="BG29" s="140"/>
      <c r="BH29" s="139"/>
      <c r="BI29" s="137"/>
      <c r="BJ29" s="140"/>
      <c r="BK29" s="140"/>
      <c r="BL29" s="137">
        <f t="shared" si="12"/>
        <v>0</v>
      </c>
    </row>
    <row r="30" spans="1:64" ht="105.75" thickBot="1" x14ac:dyDescent="0.3">
      <c r="A30" s="141" t="s">
        <v>523</v>
      </c>
      <c r="B30" s="169" t="s">
        <v>459</v>
      </c>
      <c r="C30" s="153"/>
      <c r="D30" s="154">
        <f>SUM(E31:E37)/A37</f>
        <v>100</v>
      </c>
      <c r="E30" s="155"/>
      <c r="F30" s="149">
        <f>SUM(F31:F37)</f>
        <v>918030764</v>
      </c>
      <c r="G30" s="196">
        <f>SUM(I31:I37)/7</f>
        <v>16.703474606400341</v>
      </c>
      <c r="H30" s="159"/>
      <c r="I30" s="164"/>
      <c r="J30" s="149">
        <f>SUM(J31:J37)</f>
        <v>124421864</v>
      </c>
      <c r="K30" s="196">
        <f>SUM(M31:M37)/7</f>
        <v>10.589246253803879</v>
      </c>
      <c r="L30" s="162"/>
      <c r="M30" s="164"/>
      <c r="N30" s="149">
        <f>SUM(N31:N37)</f>
        <v>122070400</v>
      </c>
      <c r="O30" s="196">
        <f>SUM(Q31:Q37)/7</f>
        <v>9.382914263298856</v>
      </c>
      <c r="P30" s="162"/>
      <c r="Q30" s="164"/>
      <c r="R30" s="149">
        <f>SUM(R31:R37)</f>
        <v>115628340</v>
      </c>
      <c r="S30" s="196">
        <f>SUM(U31:U37)/7</f>
        <v>2.2505417401804562</v>
      </c>
      <c r="T30" s="162"/>
      <c r="U30" s="164"/>
      <c r="V30" s="149">
        <f>SUM(V31:V37)</f>
        <v>26378130</v>
      </c>
      <c r="W30" s="196">
        <f>SUM(Y31:Y37)/7</f>
        <v>2.9642100723100535</v>
      </c>
      <c r="X30" s="162"/>
      <c r="Y30" s="164"/>
      <c r="Z30" s="149">
        <f>SUM(Z31:Z37)</f>
        <v>33184000</v>
      </c>
      <c r="AA30" s="196">
        <f>SUM(AC31:AC37)/7</f>
        <v>17.750291019630247</v>
      </c>
      <c r="AB30" s="162"/>
      <c r="AC30" s="164"/>
      <c r="AD30" s="149">
        <f>SUM(AD31:AD37)</f>
        <v>119632000</v>
      </c>
      <c r="AE30" s="196">
        <f>SUM(AG31:AG37)/7</f>
        <v>13.843321946019758</v>
      </c>
      <c r="AF30" s="162"/>
      <c r="AG30" s="164"/>
      <c r="AH30" s="149">
        <f>SUM(AH31:AH37)</f>
        <v>106810530</v>
      </c>
      <c r="AI30" s="196">
        <f>SUM(AK31:AK37)/7</f>
        <v>9.3452668919204083</v>
      </c>
      <c r="AJ30" s="162"/>
      <c r="AK30" s="164"/>
      <c r="AL30" s="149">
        <f>SUM(AL31:AL37)</f>
        <v>93880000</v>
      </c>
      <c r="AM30" s="196">
        <f>SUM(AO31:AO37)/7</f>
        <v>11.249986389694943</v>
      </c>
      <c r="AN30" s="162"/>
      <c r="AO30" s="164"/>
      <c r="AP30" s="149">
        <f>SUM(AP31:AP37)</f>
        <v>119643500</v>
      </c>
      <c r="AQ30" s="196">
        <f>SUM(AS31:AS37)/7</f>
        <v>1.5275473366483314</v>
      </c>
      <c r="AR30" s="162"/>
      <c r="AS30" s="164"/>
      <c r="AT30" s="149">
        <f>SUM(AT31:AT37)</f>
        <v>17671000</v>
      </c>
      <c r="AU30" s="196">
        <f>SUM(AW31:AW37)/7</f>
        <v>3.9283966726837733</v>
      </c>
      <c r="AV30" s="162"/>
      <c r="AW30" s="164"/>
      <c r="AX30" s="149">
        <f>SUM(AX31:AX37)</f>
        <v>35311000</v>
      </c>
      <c r="AY30" s="196">
        <f>SUM(BA31:BA37)/7</f>
        <v>0.46480280740895674</v>
      </c>
      <c r="AZ30" s="159"/>
      <c r="BA30" s="159"/>
      <c r="BB30" s="149">
        <f>SUM(BB31:BB37)</f>
        <v>3400000</v>
      </c>
      <c r="BD30" s="88"/>
      <c r="BE30" s="139"/>
      <c r="BF30" s="140">
        <f>AY30+AU30+AQ30+AM30+AI30+AE30+AA30+W30+S30+O30+K30+G30</f>
        <v>100</v>
      </c>
      <c r="BG30" s="140"/>
      <c r="BH30" s="139">
        <f>BB30+AX30+AT30+AP30+AL30+AH30+AD30+Z30+V30+R30+N30+J30</f>
        <v>918030764</v>
      </c>
      <c r="BI30" s="137"/>
      <c r="BJ30" s="140">
        <f>BF30-D30</f>
        <v>0</v>
      </c>
      <c r="BK30" s="140"/>
      <c r="BL30" s="137">
        <f>BH30-F30</f>
        <v>0</v>
      </c>
    </row>
    <row r="31" spans="1:64" ht="90" x14ac:dyDescent="0.25">
      <c r="A31" s="103">
        <v>1</v>
      </c>
      <c r="B31" s="148" t="s">
        <v>461</v>
      </c>
      <c r="C31" s="150">
        <v>30</v>
      </c>
      <c r="D31" s="151" t="s">
        <v>527</v>
      </c>
      <c r="E31" s="152">
        <v>100</v>
      </c>
      <c r="F31" s="157">
        <v>192060000</v>
      </c>
      <c r="G31" s="150">
        <v>0</v>
      </c>
      <c r="H31" s="151" t="str">
        <f>D31</f>
        <v>Orang</v>
      </c>
      <c r="I31" s="136">
        <f>J31/192060000*100</f>
        <v>8.8294803707174836</v>
      </c>
      <c r="J31" s="163">
        <v>16957900</v>
      </c>
      <c r="K31" s="150">
        <v>0</v>
      </c>
      <c r="L31" s="151" t="str">
        <f>H31</f>
        <v>Orang</v>
      </c>
      <c r="M31" s="136">
        <f>N31/192060000*100</f>
        <v>2.3013641570342602</v>
      </c>
      <c r="N31" s="163">
        <v>4420000</v>
      </c>
      <c r="O31" s="150">
        <v>30</v>
      </c>
      <c r="P31" s="151" t="str">
        <f>L31</f>
        <v>Orang</v>
      </c>
      <c r="Q31" s="136">
        <f>R31/192060000*100</f>
        <v>23.327085285848174</v>
      </c>
      <c r="R31" s="163">
        <v>44802000</v>
      </c>
      <c r="S31" s="150">
        <v>0</v>
      </c>
      <c r="T31" s="151" t="str">
        <f>P31</f>
        <v>Orang</v>
      </c>
      <c r="U31" s="136">
        <f>V31/192060000*100</f>
        <v>10.371810892429449</v>
      </c>
      <c r="V31" s="161">
        <v>19920100</v>
      </c>
      <c r="W31" s="150">
        <v>0</v>
      </c>
      <c r="X31" s="151" t="str">
        <f>T31</f>
        <v>Orang</v>
      </c>
      <c r="Y31" s="136">
        <f>Z31/192060000*100</f>
        <v>7.5403519733416635</v>
      </c>
      <c r="Z31" s="161">
        <v>14482000</v>
      </c>
      <c r="AA31" s="150">
        <v>0</v>
      </c>
      <c r="AB31" s="151" t="str">
        <f>X31</f>
        <v>Orang</v>
      </c>
      <c r="AC31" s="136">
        <f>AD31/192060000*100</f>
        <v>10.268666041861918</v>
      </c>
      <c r="AD31" s="161">
        <v>19722000</v>
      </c>
      <c r="AE31" s="150">
        <v>0</v>
      </c>
      <c r="AF31" s="151" t="str">
        <f>AB31</f>
        <v>Orang</v>
      </c>
      <c r="AG31" s="136">
        <f>AH31/192060000*100</f>
        <v>9.9505362907424768</v>
      </c>
      <c r="AH31" s="161">
        <v>19111000</v>
      </c>
      <c r="AI31" s="150">
        <v>0</v>
      </c>
      <c r="AJ31" s="151" t="str">
        <f>AF31</f>
        <v>Orang</v>
      </c>
      <c r="AK31" s="136">
        <f>AL31/192060000*100</f>
        <v>2.3013641570342602</v>
      </c>
      <c r="AL31" s="161">
        <v>4420000</v>
      </c>
      <c r="AM31" s="150">
        <v>0</v>
      </c>
      <c r="AN31" s="151" t="str">
        <f>AJ31</f>
        <v>Orang</v>
      </c>
      <c r="AO31" s="136">
        <f>AP31/192060000*100</f>
        <v>10.299906279287722</v>
      </c>
      <c r="AP31" s="161">
        <v>19782000</v>
      </c>
      <c r="AQ31" s="150">
        <v>0</v>
      </c>
      <c r="AR31" s="151" t="str">
        <f>AN31</f>
        <v>Orang</v>
      </c>
      <c r="AS31" s="136">
        <f>AT31/192060000*100</f>
        <v>7.3003228157867337</v>
      </c>
      <c r="AT31" s="161">
        <v>14021000</v>
      </c>
      <c r="AU31" s="150">
        <v>0</v>
      </c>
      <c r="AV31" s="151" t="str">
        <f>AR31</f>
        <v>Orang</v>
      </c>
      <c r="AW31" s="136">
        <f>AX31/192060000*100</f>
        <v>7.5091117359158588</v>
      </c>
      <c r="AX31" s="161">
        <v>14422000</v>
      </c>
      <c r="AY31" s="150">
        <v>0</v>
      </c>
      <c r="AZ31" s="151" t="str">
        <f>AV31</f>
        <v>Orang</v>
      </c>
      <c r="BA31" s="135">
        <f>BB31/192060000*100</f>
        <v>0</v>
      </c>
      <c r="BB31" s="161">
        <v>0</v>
      </c>
      <c r="BC31" s="88"/>
      <c r="BD31" s="88"/>
      <c r="BE31" s="139"/>
      <c r="BF31" s="140">
        <f t="shared" ref="BF31:BF59" si="49">AY31+AU31+AQ31+AM31+AI31+AE31+AA31+W31+S31+O31+K31+G31</f>
        <v>30</v>
      </c>
      <c r="BG31" s="140"/>
      <c r="BH31" s="139">
        <f>BB31+AX31+AT31+AP31+AL31+AH31+AD31+Z31+V31+R31+N31+J31</f>
        <v>192060000</v>
      </c>
      <c r="BI31" s="137"/>
      <c r="BJ31" s="140">
        <f>BF31-C31</f>
        <v>0</v>
      </c>
      <c r="BK31" s="140"/>
      <c r="BL31" s="137">
        <f t="shared" ref="BL31:BL59" si="50">BH31-F31</f>
        <v>0</v>
      </c>
    </row>
    <row r="32" spans="1:64" ht="105" x14ac:dyDescent="0.25">
      <c r="A32" s="103">
        <v>2</v>
      </c>
      <c r="B32" s="95" t="s">
        <v>463</v>
      </c>
      <c r="C32" s="113">
        <v>12</v>
      </c>
      <c r="D32" s="195" t="s">
        <v>529</v>
      </c>
      <c r="E32" s="112">
        <v>100</v>
      </c>
      <c r="F32" s="93">
        <v>143680000</v>
      </c>
      <c r="G32" s="113">
        <v>0</v>
      </c>
      <c r="H32" s="195" t="str">
        <f>D32</f>
        <v>Kab/ Kota</v>
      </c>
      <c r="I32" s="129">
        <f>J32/143680000*100</f>
        <v>0</v>
      </c>
      <c r="J32" s="133">
        <v>0</v>
      </c>
      <c r="K32" s="113">
        <v>0</v>
      </c>
      <c r="L32" s="195" t="str">
        <f>H32</f>
        <v>Kab/ Kota</v>
      </c>
      <c r="M32" s="129">
        <f>N32/143680000*100</f>
        <v>0</v>
      </c>
      <c r="N32" s="133">
        <v>0</v>
      </c>
      <c r="O32" s="113">
        <v>0</v>
      </c>
      <c r="P32" s="195" t="str">
        <f>L32</f>
        <v>Kab/ Kota</v>
      </c>
      <c r="Q32" s="129">
        <f>R32/143680000*100</f>
        <v>0.66810968819599104</v>
      </c>
      <c r="R32" s="132">
        <v>959940</v>
      </c>
      <c r="S32" s="113">
        <v>0</v>
      </c>
      <c r="T32" s="195" t="str">
        <f>P32</f>
        <v>Kab/ Kota</v>
      </c>
      <c r="U32" s="129">
        <f>V32/143680000*100</f>
        <v>2.128361636971047</v>
      </c>
      <c r="V32" s="96">
        <v>3058030</v>
      </c>
      <c r="W32" s="113">
        <v>0</v>
      </c>
      <c r="X32" s="195" t="str">
        <f>T32</f>
        <v>Kab/ Kota</v>
      </c>
      <c r="Y32" s="129">
        <f>Z32/143680000*100</f>
        <v>0</v>
      </c>
      <c r="Z32" s="96">
        <v>0</v>
      </c>
      <c r="AA32" s="113">
        <v>0</v>
      </c>
      <c r="AB32" s="195" t="str">
        <f>X32</f>
        <v>Kab/ Kota</v>
      </c>
      <c r="AC32" s="129">
        <f>AD32/143680000*100</f>
        <v>0</v>
      </c>
      <c r="AD32" s="96">
        <v>0</v>
      </c>
      <c r="AE32" s="113">
        <v>0</v>
      </c>
      <c r="AF32" s="195" t="str">
        <f>AB32</f>
        <v>Kab/ Kota</v>
      </c>
      <c r="AG32" s="129">
        <f>AH32/143680000*100</f>
        <v>9.0847717149220492E-2</v>
      </c>
      <c r="AH32" s="96">
        <v>130530</v>
      </c>
      <c r="AI32" s="113">
        <v>7</v>
      </c>
      <c r="AJ32" s="195" t="str">
        <f>AF32</f>
        <v>Kab/ Kota</v>
      </c>
      <c r="AK32" s="129">
        <f>AL32/143680000*100</f>
        <v>59.722995545657021</v>
      </c>
      <c r="AL32" s="96">
        <v>85810000</v>
      </c>
      <c r="AM32" s="113">
        <v>5</v>
      </c>
      <c r="AN32" s="195" t="str">
        <f>AJ32</f>
        <v>Kab/ Kota</v>
      </c>
      <c r="AO32" s="129">
        <f>AP32/143680000*100</f>
        <v>37.389685412026722</v>
      </c>
      <c r="AP32" s="96">
        <v>53721500</v>
      </c>
      <c r="AQ32" s="113">
        <v>0</v>
      </c>
      <c r="AR32" s="195" t="str">
        <f>AN32</f>
        <v>Kab/ Kota</v>
      </c>
      <c r="AS32" s="129">
        <f>AT32/143680000*100</f>
        <v>0</v>
      </c>
      <c r="AT32" s="96">
        <v>0</v>
      </c>
      <c r="AU32" s="113">
        <v>0</v>
      </c>
      <c r="AV32" s="195" t="str">
        <f>AR32</f>
        <v>Kab/ Kota</v>
      </c>
      <c r="AW32" s="129">
        <f>AX32/143680000*100</f>
        <v>0</v>
      </c>
      <c r="AX32" s="96">
        <v>0</v>
      </c>
      <c r="AY32" s="113">
        <v>0</v>
      </c>
      <c r="AZ32" s="195" t="str">
        <f>AV32</f>
        <v>Kab/ Kota</v>
      </c>
      <c r="BA32" s="129">
        <f>BB32/143680000*100</f>
        <v>0</v>
      </c>
      <c r="BB32" s="96">
        <v>0</v>
      </c>
      <c r="BC32" s="88"/>
      <c r="BD32" s="88"/>
      <c r="BE32" s="139"/>
      <c r="BF32" s="140">
        <f t="shared" si="49"/>
        <v>12</v>
      </c>
      <c r="BG32" s="140"/>
      <c r="BH32" s="139">
        <f>BB32+AX32+AT32+AP32+AL32+AH32+AD32+Z32+V32+R32+N32+J32</f>
        <v>143680000</v>
      </c>
      <c r="BI32" s="137"/>
      <c r="BJ32" s="140">
        <f t="shared" ref="BJ32:BJ59" si="51">BF32-C32</f>
        <v>0</v>
      </c>
      <c r="BK32" s="140"/>
      <c r="BL32" s="137">
        <f t="shared" si="50"/>
        <v>0</v>
      </c>
    </row>
    <row r="33" spans="1:64" ht="75" x14ac:dyDescent="0.25">
      <c r="A33" s="103">
        <v>3</v>
      </c>
      <c r="B33" s="95" t="s">
        <v>465</v>
      </c>
      <c r="C33" s="113">
        <v>1</v>
      </c>
      <c r="D33" s="195" t="s">
        <v>529</v>
      </c>
      <c r="E33" s="112">
        <v>100</v>
      </c>
      <c r="F33" s="93">
        <v>95349764</v>
      </c>
      <c r="G33" s="113">
        <v>1</v>
      </c>
      <c r="H33" s="195" t="str">
        <f t="shared" ref="H33:H37" si="52">D33</f>
        <v>Kab/ Kota</v>
      </c>
      <c r="I33" s="121">
        <f>J33/95349764*100</f>
        <v>100</v>
      </c>
      <c r="J33" s="132">
        <v>95349764</v>
      </c>
      <c r="K33" s="113">
        <v>0</v>
      </c>
      <c r="L33" s="195" t="str">
        <f t="shared" ref="L33:L37" si="53">H33</f>
        <v>Kab/ Kota</v>
      </c>
      <c r="M33" s="121">
        <f>N33/95349764*100</f>
        <v>0</v>
      </c>
      <c r="N33" s="133">
        <v>0</v>
      </c>
      <c r="O33" s="113">
        <v>0</v>
      </c>
      <c r="P33" s="195" t="str">
        <f t="shared" ref="P33:P37" si="54">L33</f>
        <v>Kab/ Kota</v>
      </c>
      <c r="Q33" s="121">
        <f>R33/95349764*100</f>
        <v>0</v>
      </c>
      <c r="R33" s="133">
        <v>0</v>
      </c>
      <c r="S33" s="113">
        <v>0</v>
      </c>
      <c r="T33" s="195" t="str">
        <f t="shared" ref="T33:T37" si="55">P33</f>
        <v>Kab/ Kota</v>
      </c>
      <c r="U33" s="121">
        <f>V33/95349764*100</f>
        <v>0</v>
      </c>
      <c r="V33" s="96">
        <v>0</v>
      </c>
      <c r="W33" s="113">
        <v>0</v>
      </c>
      <c r="X33" s="195" t="str">
        <f t="shared" ref="X33:X37" si="56">T33</f>
        <v>Kab/ Kota</v>
      </c>
      <c r="Y33" s="121">
        <f>Z33/95349764*100</f>
        <v>0</v>
      </c>
      <c r="Z33" s="96">
        <v>0</v>
      </c>
      <c r="AA33" s="113">
        <v>0</v>
      </c>
      <c r="AB33" s="195" t="str">
        <f t="shared" ref="AB33:AB37" si="57">X33</f>
        <v>Kab/ Kota</v>
      </c>
      <c r="AC33" s="121">
        <f>AD33/95349764*100</f>
        <v>0</v>
      </c>
      <c r="AD33" s="96">
        <v>0</v>
      </c>
      <c r="AE33" s="113">
        <v>0</v>
      </c>
      <c r="AF33" s="195" t="str">
        <f t="shared" ref="AF33:AF37" si="58">AB33</f>
        <v>Kab/ Kota</v>
      </c>
      <c r="AG33" s="121">
        <f>AH33/95349764*100</f>
        <v>0</v>
      </c>
      <c r="AH33" s="96">
        <v>0</v>
      </c>
      <c r="AI33" s="113">
        <v>0</v>
      </c>
      <c r="AJ33" s="195" t="str">
        <f t="shared" ref="AJ33:AJ37" si="59">AF33</f>
        <v>Kab/ Kota</v>
      </c>
      <c r="AK33" s="121">
        <f>AL33/95349764*100</f>
        <v>0</v>
      </c>
      <c r="AL33" s="96">
        <v>0</v>
      </c>
      <c r="AM33" s="113">
        <v>0</v>
      </c>
      <c r="AN33" s="195" t="str">
        <f t="shared" ref="AN33:AN37" si="60">AJ33</f>
        <v>Kab/ Kota</v>
      </c>
      <c r="AO33" s="121">
        <f>AP33/95349764*100</f>
        <v>0</v>
      </c>
      <c r="AP33" s="96">
        <v>0</v>
      </c>
      <c r="AQ33" s="113">
        <v>0</v>
      </c>
      <c r="AR33" s="195" t="str">
        <f t="shared" ref="AR33:AR37" si="61">AN33</f>
        <v>Kab/ Kota</v>
      </c>
      <c r="AS33" s="121">
        <f>AT33/95349764*100</f>
        <v>0</v>
      </c>
      <c r="AT33" s="96">
        <v>0</v>
      </c>
      <c r="AU33" s="113">
        <v>0</v>
      </c>
      <c r="AV33" s="195" t="str">
        <f t="shared" ref="AV33:AV37" si="62">AR33</f>
        <v>Kab/ Kota</v>
      </c>
      <c r="AW33" s="121">
        <f>AX33/95349764*100</f>
        <v>0</v>
      </c>
      <c r="AX33" s="96">
        <v>0</v>
      </c>
      <c r="AY33" s="113">
        <v>0</v>
      </c>
      <c r="AZ33" s="195" t="str">
        <f t="shared" ref="AZ33:AZ37" si="63">AV33</f>
        <v>Kab/ Kota</v>
      </c>
      <c r="BA33" s="121">
        <f>BB33/95349764*100</f>
        <v>0</v>
      </c>
      <c r="BB33" s="96">
        <v>0</v>
      </c>
      <c r="BC33" s="88"/>
      <c r="BD33" s="88"/>
      <c r="BE33" s="139"/>
      <c r="BF33" s="140">
        <f t="shared" si="49"/>
        <v>1</v>
      </c>
      <c r="BG33" s="140"/>
      <c r="BH33" s="139">
        <f>BB33+AX33+AT33+AP33+AL33+AH33+AD33+Z33+V33+R33+N33+J33</f>
        <v>95349764</v>
      </c>
      <c r="BI33" s="137"/>
      <c r="BJ33" s="140">
        <f t="shared" si="51"/>
        <v>0</v>
      </c>
      <c r="BK33" s="140"/>
      <c r="BL33" s="137">
        <f t="shared" si="50"/>
        <v>0</v>
      </c>
    </row>
    <row r="34" spans="1:64" ht="135" x14ac:dyDescent="0.25">
      <c r="A34" s="103">
        <v>4</v>
      </c>
      <c r="B34" s="95" t="s">
        <v>467</v>
      </c>
      <c r="C34" s="113">
        <v>91</v>
      </c>
      <c r="D34" s="114" t="s">
        <v>530</v>
      </c>
      <c r="E34" s="112">
        <v>100</v>
      </c>
      <c r="F34" s="93">
        <v>180000000</v>
      </c>
      <c r="G34" s="113">
        <v>0</v>
      </c>
      <c r="H34" s="195" t="str">
        <f t="shared" si="52"/>
        <v>%</v>
      </c>
      <c r="I34" s="129">
        <f>J34/180000000*100</f>
        <v>4.8412222222222221</v>
      </c>
      <c r="J34" s="132">
        <v>8714200</v>
      </c>
      <c r="K34" s="113">
        <v>0</v>
      </c>
      <c r="L34" s="195" t="str">
        <f t="shared" si="53"/>
        <v>%</v>
      </c>
      <c r="M34" s="129">
        <f>N34/180000000*100</f>
        <v>33.678000000000004</v>
      </c>
      <c r="N34" s="132">
        <v>60620400</v>
      </c>
      <c r="O34" s="113">
        <v>0</v>
      </c>
      <c r="P34" s="195" t="str">
        <f t="shared" si="54"/>
        <v>%</v>
      </c>
      <c r="Q34" s="129">
        <f>R34/180000000*100</f>
        <v>28.124111111111112</v>
      </c>
      <c r="R34" s="132">
        <v>50623400</v>
      </c>
      <c r="S34" s="113">
        <v>0</v>
      </c>
      <c r="T34" s="195" t="str">
        <f t="shared" si="55"/>
        <v>%</v>
      </c>
      <c r="U34" s="129">
        <f>V34/180000000*100</f>
        <v>0</v>
      </c>
      <c r="V34" s="96">
        <v>0</v>
      </c>
      <c r="W34" s="113">
        <v>0</v>
      </c>
      <c r="X34" s="195" t="str">
        <f t="shared" si="56"/>
        <v>%</v>
      </c>
      <c r="Y34" s="129">
        <f>Z34/180000000*100</f>
        <v>0</v>
      </c>
      <c r="Z34" s="96">
        <v>0</v>
      </c>
      <c r="AA34" s="113">
        <v>0</v>
      </c>
      <c r="AB34" s="195" t="str">
        <f t="shared" si="57"/>
        <v>%</v>
      </c>
      <c r="AC34" s="129">
        <f>AD34/180000000*100</f>
        <v>0</v>
      </c>
      <c r="AD34" s="96">
        <v>0</v>
      </c>
      <c r="AE34" s="113">
        <v>91</v>
      </c>
      <c r="AF34" s="195" t="str">
        <f t="shared" si="58"/>
        <v>%</v>
      </c>
      <c r="AG34" s="129">
        <f>AH34/180000000*100</f>
        <v>33.078888888888891</v>
      </c>
      <c r="AH34" s="96">
        <v>59542000</v>
      </c>
      <c r="AI34" s="113">
        <v>0</v>
      </c>
      <c r="AJ34" s="195" t="str">
        <f t="shared" si="59"/>
        <v>%</v>
      </c>
      <c r="AK34" s="129">
        <f>AL34/180000000*100</f>
        <v>0.1388888888888889</v>
      </c>
      <c r="AL34" s="96">
        <v>250000</v>
      </c>
      <c r="AM34" s="113">
        <v>0</v>
      </c>
      <c r="AN34" s="195" t="str">
        <f t="shared" si="60"/>
        <v>%</v>
      </c>
      <c r="AO34" s="129">
        <f>AP34/180000000*100</f>
        <v>0</v>
      </c>
      <c r="AP34" s="96">
        <v>0</v>
      </c>
      <c r="AQ34" s="113">
        <v>0</v>
      </c>
      <c r="AR34" s="195" t="str">
        <f t="shared" si="61"/>
        <v>%</v>
      </c>
      <c r="AS34" s="129">
        <f>AT34/180000000*100</f>
        <v>0.1388888888888889</v>
      </c>
      <c r="AT34" s="96">
        <v>250000</v>
      </c>
      <c r="AU34" s="113">
        <v>0</v>
      </c>
      <c r="AV34" s="195" t="str">
        <f t="shared" si="62"/>
        <v>%</v>
      </c>
      <c r="AW34" s="129">
        <f>AX34/180000000*100</f>
        <v>0</v>
      </c>
      <c r="AX34" s="96">
        <v>0</v>
      </c>
      <c r="AY34" s="113">
        <v>0</v>
      </c>
      <c r="AZ34" s="195" t="str">
        <f t="shared" si="63"/>
        <v>%</v>
      </c>
      <c r="BA34" s="129">
        <f>BB34/180000000*100</f>
        <v>0</v>
      </c>
      <c r="BB34" s="96">
        <v>0</v>
      </c>
      <c r="BC34" s="88"/>
      <c r="BD34" s="88"/>
      <c r="BE34" s="139"/>
      <c r="BF34" s="140">
        <f t="shared" si="49"/>
        <v>91</v>
      </c>
      <c r="BG34" s="140"/>
      <c r="BH34" s="139">
        <f t="shared" ref="BH34:BH59" si="64">BB34+AX34+AT34+AP34+AL34+AH34+AD34+Z34+V34+R34+N34+J34</f>
        <v>180000000</v>
      </c>
      <c r="BI34" s="137"/>
      <c r="BJ34" s="140">
        <f t="shared" si="51"/>
        <v>0</v>
      </c>
      <c r="BK34" s="140"/>
      <c r="BL34" s="137">
        <f t="shared" si="50"/>
        <v>0</v>
      </c>
    </row>
    <row r="35" spans="1:64" ht="210" x14ac:dyDescent="0.25">
      <c r="A35" s="103">
        <v>5</v>
      </c>
      <c r="B35" s="95" t="s">
        <v>469</v>
      </c>
      <c r="C35" s="113">
        <v>30</v>
      </c>
      <c r="D35" s="114" t="s">
        <v>527</v>
      </c>
      <c r="E35" s="112">
        <v>100</v>
      </c>
      <c r="F35" s="93">
        <v>104499000</v>
      </c>
      <c r="G35" s="113">
        <v>0</v>
      </c>
      <c r="H35" s="195" t="str">
        <f t="shared" si="52"/>
        <v>Orang</v>
      </c>
      <c r="I35" s="129">
        <f>J35/104499000*100</f>
        <v>3.2536196518626972</v>
      </c>
      <c r="J35" s="132">
        <v>3400000</v>
      </c>
      <c r="K35" s="113">
        <v>0</v>
      </c>
      <c r="L35" s="195" t="str">
        <f t="shared" si="53"/>
        <v>Orang</v>
      </c>
      <c r="M35" s="129">
        <f>N35/104499000*100</f>
        <v>3.2536196518626972</v>
      </c>
      <c r="N35" s="132">
        <v>3400000</v>
      </c>
      <c r="O35" s="113">
        <v>0</v>
      </c>
      <c r="P35" s="195" t="str">
        <f t="shared" si="54"/>
        <v>Orang</v>
      </c>
      <c r="Q35" s="129">
        <f>R35/104499000*100</f>
        <v>3.2536196518626972</v>
      </c>
      <c r="R35" s="132">
        <v>3400000</v>
      </c>
      <c r="S35" s="113">
        <v>0</v>
      </c>
      <c r="T35" s="195" t="str">
        <f t="shared" si="55"/>
        <v>Orang</v>
      </c>
      <c r="U35" s="129">
        <f>V35/104499000*100</f>
        <v>3.2536196518626972</v>
      </c>
      <c r="V35" s="96">
        <v>3400000</v>
      </c>
      <c r="W35" s="113">
        <v>0</v>
      </c>
      <c r="X35" s="195" t="str">
        <f t="shared" si="56"/>
        <v>Orang</v>
      </c>
      <c r="Y35" s="129">
        <f>Z35/104499000*100</f>
        <v>3.2536196518626972</v>
      </c>
      <c r="Z35" s="96">
        <v>3400000</v>
      </c>
      <c r="AA35" s="113">
        <v>30</v>
      </c>
      <c r="AB35" s="195" t="str">
        <f t="shared" si="57"/>
        <v>Orang</v>
      </c>
      <c r="AC35" s="129">
        <f>AD35/104499000*100</f>
        <v>47.47413850850247</v>
      </c>
      <c r="AD35" s="96">
        <v>49610000</v>
      </c>
      <c r="AE35" s="113">
        <v>0</v>
      </c>
      <c r="AF35" s="195" t="str">
        <f t="shared" si="58"/>
        <v>Orang</v>
      </c>
      <c r="AG35" s="129">
        <f>AH35/104499000*100</f>
        <v>3.2536196518626972</v>
      </c>
      <c r="AH35" s="96">
        <v>3400000</v>
      </c>
      <c r="AI35" s="113">
        <v>0</v>
      </c>
      <c r="AJ35" s="195" t="str">
        <f t="shared" si="59"/>
        <v>Orang</v>
      </c>
      <c r="AK35" s="129">
        <f>AL35/104499000*100</f>
        <v>3.2536196518626972</v>
      </c>
      <c r="AL35" s="96">
        <v>3400000</v>
      </c>
      <c r="AM35" s="113">
        <v>0</v>
      </c>
      <c r="AN35" s="195" t="str">
        <f t="shared" si="60"/>
        <v>Orang</v>
      </c>
      <c r="AO35" s="129">
        <f>AP35/104499000*100</f>
        <v>3.2536196518626972</v>
      </c>
      <c r="AP35" s="96">
        <v>3400000</v>
      </c>
      <c r="AQ35" s="113">
        <v>0</v>
      </c>
      <c r="AR35" s="195" t="str">
        <f t="shared" si="61"/>
        <v>Orang</v>
      </c>
      <c r="AS35" s="129">
        <f>AT35/104499000*100</f>
        <v>3.2536196518626972</v>
      </c>
      <c r="AT35" s="96">
        <v>3400000</v>
      </c>
      <c r="AU35" s="113">
        <v>0</v>
      </c>
      <c r="AV35" s="195" t="str">
        <f t="shared" si="62"/>
        <v>Orang</v>
      </c>
      <c r="AW35" s="129">
        <f>AX35/104499000*100</f>
        <v>19.989664972870553</v>
      </c>
      <c r="AX35" s="96">
        <v>20889000</v>
      </c>
      <c r="AY35" s="113">
        <v>0</v>
      </c>
      <c r="AZ35" s="195" t="str">
        <f t="shared" si="63"/>
        <v>Orang</v>
      </c>
      <c r="BA35" s="129">
        <f>BB35/104499000*100</f>
        <v>3.2536196518626972</v>
      </c>
      <c r="BB35" s="96">
        <v>3400000</v>
      </c>
      <c r="BC35" s="88"/>
      <c r="BD35" s="88"/>
      <c r="BE35" s="139"/>
      <c r="BF35" s="140">
        <f t="shared" si="49"/>
        <v>30</v>
      </c>
      <c r="BG35" s="140"/>
      <c r="BH35" s="139">
        <f t="shared" si="64"/>
        <v>104499000</v>
      </c>
      <c r="BI35" s="137"/>
      <c r="BJ35" s="140">
        <f t="shared" si="51"/>
        <v>0</v>
      </c>
      <c r="BK35" s="140"/>
      <c r="BL35" s="137">
        <f t="shared" si="50"/>
        <v>0</v>
      </c>
    </row>
    <row r="36" spans="1:64" ht="315" x14ac:dyDescent="0.25">
      <c r="A36" s="103">
        <v>6</v>
      </c>
      <c r="B36" s="95" t="s">
        <v>473</v>
      </c>
      <c r="C36" s="113">
        <v>60</v>
      </c>
      <c r="D36" s="114" t="s">
        <v>527</v>
      </c>
      <c r="E36" s="112">
        <v>100</v>
      </c>
      <c r="F36" s="93">
        <v>48738000</v>
      </c>
      <c r="G36" s="113">
        <v>0</v>
      </c>
      <c r="H36" s="195" t="str">
        <f t="shared" si="52"/>
        <v>Orang</v>
      </c>
      <c r="I36" s="129">
        <f>J36/48738000*100</f>
        <v>0</v>
      </c>
      <c r="J36" s="133">
        <v>0</v>
      </c>
      <c r="K36" s="113">
        <v>0</v>
      </c>
      <c r="L36" s="195" t="str">
        <f t="shared" si="53"/>
        <v>Orang</v>
      </c>
      <c r="M36" s="129">
        <f>N36/48738000*100</f>
        <v>0</v>
      </c>
      <c r="N36" s="133">
        <v>0</v>
      </c>
      <c r="O36" s="113">
        <v>0</v>
      </c>
      <c r="P36" s="195" t="str">
        <f t="shared" si="54"/>
        <v>Orang</v>
      </c>
      <c r="Q36" s="129">
        <f>R36/48738000*100</f>
        <v>0</v>
      </c>
      <c r="R36" s="133">
        <v>0</v>
      </c>
      <c r="S36" s="113">
        <v>0</v>
      </c>
      <c r="T36" s="195" t="str">
        <f t="shared" si="55"/>
        <v>Orang</v>
      </c>
      <c r="U36" s="129">
        <f>V36/48738000*100</f>
        <v>0</v>
      </c>
      <c r="V36" s="96">
        <v>0</v>
      </c>
      <c r="W36" s="113">
        <v>0</v>
      </c>
      <c r="X36" s="195" t="str">
        <f t="shared" si="56"/>
        <v>Orang</v>
      </c>
      <c r="Y36" s="129">
        <f>Z36/48738000*100</f>
        <v>0</v>
      </c>
      <c r="Z36" s="96">
        <v>0</v>
      </c>
      <c r="AA36" s="113">
        <v>30</v>
      </c>
      <c r="AB36" s="195" t="str">
        <f t="shared" si="57"/>
        <v>Orang</v>
      </c>
      <c r="AC36" s="129">
        <f>AD36/48738000*100</f>
        <v>49.470638926504982</v>
      </c>
      <c r="AD36" s="96">
        <v>24111000</v>
      </c>
      <c r="AE36" s="113">
        <v>30</v>
      </c>
      <c r="AF36" s="195" t="str">
        <f t="shared" si="58"/>
        <v>Orang</v>
      </c>
      <c r="AG36" s="129">
        <f>AH36/48738000*100</f>
        <v>50.529361073495018</v>
      </c>
      <c r="AH36" s="96">
        <v>24627000</v>
      </c>
      <c r="AI36" s="113">
        <v>0</v>
      </c>
      <c r="AJ36" s="195" t="str">
        <f t="shared" si="59"/>
        <v>Orang</v>
      </c>
      <c r="AK36" s="129">
        <f>AL36/48738000*100</f>
        <v>0</v>
      </c>
      <c r="AL36" s="96">
        <v>0</v>
      </c>
      <c r="AM36" s="113">
        <v>0</v>
      </c>
      <c r="AN36" s="195" t="str">
        <f t="shared" si="60"/>
        <v>Orang</v>
      </c>
      <c r="AO36" s="129">
        <f>AP36/48738000*100</f>
        <v>0</v>
      </c>
      <c r="AP36" s="96">
        <v>0</v>
      </c>
      <c r="AQ36" s="113">
        <v>0</v>
      </c>
      <c r="AR36" s="195" t="str">
        <f t="shared" si="61"/>
        <v>Orang</v>
      </c>
      <c r="AS36" s="129">
        <f>AT36/48738000*100</f>
        <v>0</v>
      </c>
      <c r="AT36" s="96">
        <v>0</v>
      </c>
      <c r="AU36" s="113">
        <v>0</v>
      </c>
      <c r="AV36" s="195" t="str">
        <f t="shared" si="62"/>
        <v>Orang</v>
      </c>
      <c r="AW36" s="129">
        <f>AX36/48738000*100</f>
        <v>0</v>
      </c>
      <c r="AX36" s="96">
        <v>0</v>
      </c>
      <c r="AY36" s="113">
        <v>0</v>
      </c>
      <c r="AZ36" s="195" t="str">
        <f t="shared" si="63"/>
        <v>Orang</v>
      </c>
      <c r="BA36" s="121">
        <f t="shared" ref="BA36" si="65">AY36/C36*100</f>
        <v>0</v>
      </c>
      <c r="BB36" s="96">
        <v>0</v>
      </c>
      <c r="BC36" s="88"/>
      <c r="BD36" s="88"/>
      <c r="BE36" s="139"/>
      <c r="BF36" s="140">
        <f t="shared" si="49"/>
        <v>60</v>
      </c>
      <c r="BG36" s="140"/>
      <c r="BH36" s="139">
        <f t="shared" si="64"/>
        <v>48738000</v>
      </c>
      <c r="BI36" s="137"/>
      <c r="BJ36" s="140">
        <f t="shared" si="51"/>
        <v>0</v>
      </c>
      <c r="BK36" s="140"/>
      <c r="BL36" s="137">
        <f t="shared" si="50"/>
        <v>0</v>
      </c>
    </row>
    <row r="37" spans="1:64" ht="240" x14ac:dyDescent="0.25">
      <c r="A37" s="103">
        <v>7</v>
      </c>
      <c r="B37" s="95" t="s">
        <v>472</v>
      </c>
      <c r="C37" s="113">
        <v>1</v>
      </c>
      <c r="D37" s="114" t="s">
        <v>528</v>
      </c>
      <c r="E37" s="112">
        <v>100</v>
      </c>
      <c r="F37" s="93">
        <v>153704000</v>
      </c>
      <c r="G37" s="113">
        <v>0</v>
      </c>
      <c r="H37" s="195" t="str">
        <f t="shared" si="52"/>
        <v>Keg</v>
      </c>
      <c r="I37" s="129">
        <f>J37/153704000*100</f>
        <v>0</v>
      </c>
      <c r="J37" s="96">
        <v>0</v>
      </c>
      <c r="K37" s="113">
        <v>1</v>
      </c>
      <c r="L37" s="195" t="str">
        <f t="shared" si="53"/>
        <v>Keg</v>
      </c>
      <c r="M37" s="129">
        <f>N37/153704000*100</f>
        <v>34.891739967730182</v>
      </c>
      <c r="N37" s="96">
        <v>53630000</v>
      </c>
      <c r="O37" s="113">
        <v>0</v>
      </c>
      <c r="P37" s="195" t="str">
        <f t="shared" si="54"/>
        <v>Keg</v>
      </c>
      <c r="Q37" s="129">
        <f>R37/153704000*100</f>
        <v>10.307474106074013</v>
      </c>
      <c r="R37" s="96">
        <v>15843000</v>
      </c>
      <c r="S37" s="113">
        <v>0</v>
      </c>
      <c r="T37" s="195" t="str">
        <f t="shared" si="55"/>
        <v>Keg</v>
      </c>
      <c r="U37" s="129">
        <f>V37/153704000*100</f>
        <v>0</v>
      </c>
      <c r="V37" s="96">
        <v>0</v>
      </c>
      <c r="W37" s="113">
        <v>0</v>
      </c>
      <c r="X37" s="195" t="str">
        <f t="shared" si="56"/>
        <v>Keg</v>
      </c>
      <c r="Y37" s="129">
        <f>Z37/153704000*100</f>
        <v>9.9554988809660134</v>
      </c>
      <c r="Z37" s="96">
        <v>15302000</v>
      </c>
      <c r="AA37" s="113">
        <v>0</v>
      </c>
      <c r="AB37" s="195" t="str">
        <f t="shared" si="57"/>
        <v>Keg</v>
      </c>
      <c r="AC37" s="129">
        <f>AD37/153704000*100</f>
        <v>17.038593660542343</v>
      </c>
      <c r="AD37" s="96">
        <v>26189000</v>
      </c>
      <c r="AE37" s="113">
        <v>0</v>
      </c>
      <c r="AF37" s="195" t="str">
        <f t="shared" si="58"/>
        <v>Keg</v>
      </c>
      <c r="AG37" s="129">
        <f>AH37/153704000*100</f>
        <v>0</v>
      </c>
      <c r="AH37" s="96">
        <v>0</v>
      </c>
      <c r="AI37" s="113">
        <v>0</v>
      </c>
      <c r="AJ37" s="195" t="str">
        <f t="shared" si="59"/>
        <v>Keg</v>
      </c>
      <c r="AK37" s="129">
        <f>AL37/153704000*100</f>
        <v>0</v>
      </c>
      <c r="AL37" s="96">
        <v>0</v>
      </c>
      <c r="AM37" s="113">
        <v>0</v>
      </c>
      <c r="AN37" s="195" t="str">
        <f t="shared" si="60"/>
        <v>Keg</v>
      </c>
      <c r="AO37" s="129">
        <f>AP37/153704000*100</f>
        <v>27.806693384687453</v>
      </c>
      <c r="AP37" s="96">
        <v>42740000</v>
      </c>
      <c r="AQ37" s="113">
        <v>0</v>
      </c>
      <c r="AR37" s="195" t="str">
        <f t="shared" si="61"/>
        <v>Keg</v>
      </c>
      <c r="AS37" s="129">
        <f>AT37/153704000*100</f>
        <v>0</v>
      </c>
      <c r="AT37" s="96">
        <v>0</v>
      </c>
      <c r="AU37" s="113">
        <v>0</v>
      </c>
      <c r="AV37" s="195" t="str">
        <f t="shared" si="62"/>
        <v>Keg</v>
      </c>
      <c r="AW37" s="129">
        <f>AX37/153704000*100</f>
        <v>0</v>
      </c>
      <c r="AX37" s="96">
        <v>0</v>
      </c>
      <c r="AY37" s="113">
        <v>0</v>
      </c>
      <c r="AZ37" s="195" t="str">
        <f t="shared" si="63"/>
        <v>Keg</v>
      </c>
      <c r="BA37" s="129">
        <f>BB37/153704000*100</f>
        <v>0</v>
      </c>
      <c r="BB37" s="96">
        <v>0</v>
      </c>
      <c r="BC37" s="88"/>
      <c r="BD37" s="88"/>
      <c r="BE37" s="139"/>
      <c r="BF37" s="140">
        <f t="shared" si="49"/>
        <v>1</v>
      </c>
      <c r="BG37" s="140"/>
      <c r="BH37" s="139">
        <f t="shared" si="64"/>
        <v>153704000</v>
      </c>
      <c r="BI37" s="137"/>
      <c r="BJ37" s="140">
        <f t="shared" si="51"/>
        <v>0</v>
      </c>
      <c r="BK37" s="140"/>
      <c r="BL37" s="137">
        <f t="shared" si="50"/>
        <v>0</v>
      </c>
    </row>
    <row r="38" spans="1:64" ht="15.75" thickBot="1" x14ac:dyDescent="0.3">
      <c r="A38" s="103"/>
      <c r="B38" s="95"/>
      <c r="C38" s="113"/>
      <c r="D38" s="114"/>
      <c r="E38" s="115"/>
      <c r="F38" s="156"/>
      <c r="G38" s="113"/>
      <c r="H38" s="114"/>
      <c r="I38" s="130"/>
      <c r="J38" s="96"/>
      <c r="K38" s="113"/>
      <c r="L38" s="114"/>
      <c r="M38" s="130"/>
      <c r="N38" s="96"/>
      <c r="O38" s="113"/>
      <c r="P38" s="114"/>
      <c r="Q38" s="130"/>
      <c r="R38" s="96"/>
      <c r="S38" s="113"/>
      <c r="T38" s="114"/>
      <c r="U38" s="130"/>
      <c r="V38" s="96"/>
      <c r="W38" s="113"/>
      <c r="X38" s="114"/>
      <c r="Y38" s="130"/>
      <c r="Z38" s="96"/>
      <c r="AA38" s="113"/>
      <c r="AB38" s="114"/>
      <c r="AC38" s="130"/>
      <c r="AD38" s="96"/>
      <c r="AE38" s="113"/>
      <c r="AF38" s="114"/>
      <c r="AG38" s="130"/>
      <c r="AH38" s="96"/>
      <c r="AI38" s="113"/>
      <c r="AJ38" s="114"/>
      <c r="AK38" s="130"/>
      <c r="AL38" s="96"/>
      <c r="AM38" s="113"/>
      <c r="AN38" s="114"/>
      <c r="AO38" s="130"/>
      <c r="AP38" s="96"/>
      <c r="AQ38" s="113"/>
      <c r="AR38" s="114"/>
      <c r="AS38" s="130"/>
      <c r="AT38" s="96"/>
      <c r="AU38" s="113"/>
      <c r="AV38" s="114"/>
      <c r="AW38" s="130"/>
      <c r="AX38" s="96"/>
      <c r="AY38" s="113"/>
      <c r="AZ38" s="114"/>
      <c r="BA38" s="122"/>
      <c r="BB38" s="96"/>
      <c r="BC38" s="88"/>
      <c r="BD38" s="88"/>
      <c r="BE38" s="139"/>
      <c r="BF38" s="140">
        <f t="shared" si="49"/>
        <v>0</v>
      </c>
      <c r="BG38" s="140"/>
      <c r="BH38" s="139">
        <f t="shared" si="64"/>
        <v>0</v>
      </c>
      <c r="BI38" s="137"/>
      <c r="BJ38" s="140">
        <f t="shared" si="51"/>
        <v>0</v>
      </c>
      <c r="BK38" s="140"/>
      <c r="BL38" s="137">
        <f t="shared" si="50"/>
        <v>0</v>
      </c>
    </row>
    <row r="39" spans="1:64" ht="120.75" thickBot="1" x14ac:dyDescent="0.3">
      <c r="A39" s="141" t="s">
        <v>524</v>
      </c>
      <c r="B39" s="169" t="s">
        <v>475</v>
      </c>
      <c r="C39" s="153"/>
      <c r="D39" s="154">
        <f>SUM(E40:E48)/9</f>
        <v>100</v>
      </c>
      <c r="E39" s="155"/>
      <c r="F39" s="149">
        <f>SUM(F40:F48)</f>
        <v>6208785970</v>
      </c>
      <c r="G39" s="196">
        <f>SUM(I40:I48)/9</f>
        <v>21.613463388651432</v>
      </c>
      <c r="H39" s="159"/>
      <c r="I39" s="164"/>
      <c r="J39" s="149">
        <f>SUM(J40:J48)</f>
        <v>1947114500</v>
      </c>
      <c r="K39" s="196">
        <f>SUM(M40:M48)/9</f>
        <v>10.993915855483021</v>
      </c>
      <c r="L39" s="162"/>
      <c r="M39" s="164"/>
      <c r="N39" s="149">
        <f>SUM(N40:N48)</f>
        <v>377220000</v>
      </c>
      <c r="O39" s="196">
        <f>SUM(Q40:Q48)/9</f>
        <v>25.64740297062087</v>
      </c>
      <c r="P39" s="162"/>
      <c r="Q39" s="164"/>
      <c r="R39" s="149">
        <f>SUM(R40:R48)</f>
        <v>1124061470</v>
      </c>
      <c r="S39" s="196">
        <f>SUM(U40:U48)/9</f>
        <v>21.252926144566313</v>
      </c>
      <c r="T39" s="162"/>
      <c r="U39" s="164"/>
      <c r="V39" s="149">
        <f>SUM(V40:V48)</f>
        <v>1261337825</v>
      </c>
      <c r="W39" s="196">
        <f>SUM(Y40:Y48)/9</f>
        <v>16.4258851808538</v>
      </c>
      <c r="X39" s="162"/>
      <c r="Y39" s="164"/>
      <c r="Z39" s="149">
        <f>SUM(Z40:Z48)</f>
        <v>1009252175</v>
      </c>
      <c r="AA39" s="196">
        <f>SUM(AC40:AC48)/9</f>
        <v>0.81328129196491217</v>
      </c>
      <c r="AB39" s="162"/>
      <c r="AC39" s="164"/>
      <c r="AD39" s="149">
        <f>SUM(AD40:AD48)</f>
        <v>97960000</v>
      </c>
      <c r="AE39" s="196">
        <f>SUM(AG40:AG48)/9</f>
        <v>0.81328129196491217</v>
      </c>
      <c r="AF39" s="162"/>
      <c r="AG39" s="164"/>
      <c r="AH39" s="149">
        <f>SUM(AH40:AH48)</f>
        <v>97960000</v>
      </c>
      <c r="AI39" s="196">
        <f>SUM(AK40:AK48)/9</f>
        <v>0.81328129196491217</v>
      </c>
      <c r="AJ39" s="162"/>
      <c r="AK39" s="164"/>
      <c r="AL39" s="149">
        <f>SUM(AL40:AL48)</f>
        <v>97960000</v>
      </c>
      <c r="AM39" s="196">
        <f>SUM(AO40:AO48)/9</f>
        <v>0.81328129196491217</v>
      </c>
      <c r="AN39" s="162"/>
      <c r="AO39" s="164"/>
      <c r="AP39" s="149">
        <f>SUM(AP40:AP48)</f>
        <v>97960000</v>
      </c>
      <c r="AQ39" s="196">
        <f>SUM(AS40:AS48)/9</f>
        <v>0.81328129196491217</v>
      </c>
      <c r="AR39" s="162"/>
      <c r="AS39" s="164"/>
      <c r="AT39" s="149">
        <f>SUM(AT40:AT48)</f>
        <v>97960000</v>
      </c>
      <c r="AU39" s="196">
        <f>SUM(AW40:AW48)/9</f>
        <v>0</v>
      </c>
      <c r="AV39" s="162"/>
      <c r="AW39" s="164"/>
      <c r="AX39" s="149">
        <f>SUM(AX40:AX48)</f>
        <v>0</v>
      </c>
      <c r="AY39" s="196">
        <f>SUM(BA40:BA48)/9</f>
        <v>0</v>
      </c>
      <c r="AZ39" s="159"/>
      <c r="BA39" s="159"/>
      <c r="BB39" s="149">
        <f>SUM(BB40:BB48)</f>
        <v>0</v>
      </c>
      <c r="BD39" s="88"/>
      <c r="BE39" s="139"/>
      <c r="BF39" s="140">
        <f>AY39+AU39+AQ39+AM39+AI39+AE39+AA39+W39+S39+O39+K39+G39</f>
        <v>100</v>
      </c>
      <c r="BG39" s="140"/>
      <c r="BH39" s="139">
        <f>BB39+AX39+AT39+AP39+AL39+AH39+AD39+Z39+V39+R39+N39+J39</f>
        <v>6208785970</v>
      </c>
      <c r="BI39" s="137"/>
      <c r="BJ39" s="140">
        <f t="shared" si="51"/>
        <v>100</v>
      </c>
      <c r="BK39" s="140"/>
      <c r="BL39" s="137">
        <f>BH39-F39</f>
        <v>0</v>
      </c>
    </row>
    <row r="40" spans="1:64" ht="180" x14ac:dyDescent="0.25">
      <c r="A40" s="103">
        <v>1</v>
      </c>
      <c r="B40" s="148" t="s">
        <v>477</v>
      </c>
      <c r="C40" s="150">
        <v>300</v>
      </c>
      <c r="D40" s="151" t="s">
        <v>527</v>
      </c>
      <c r="E40" s="152">
        <v>100</v>
      </c>
      <c r="F40" s="166">
        <v>500000000</v>
      </c>
      <c r="G40" s="150">
        <f>J40/500000000*300</f>
        <v>17.9544</v>
      </c>
      <c r="H40" s="151" t="str">
        <f>D40</f>
        <v>Orang</v>
      </c>
      <c r="I40" s="136">
        <f>J40/500000000*100</f>
        <v>5.9847999999999999</v>
      </c>
      <c r="J40" s="163">
        <v>29924000</v>
      </c>
      <c r="K40" s="150">
        <f>N40/500000000*300</f>
        <v>0</v>
      </c>
      <c r="L40" s="151" t="str">
        <f>H40</f>
        <v>Orang</v>
      </c>
      <c r="M40" s="136">
        <f>N40/500000000*100</f>
        <v>0</v>
      </c>
      <c r="N40" s="167">
        <v>0</v>
      </c>
      <c r="O40" s="150">
        <f>R40/500000000*300</f>
        <v>0</v>
      </c>
      <c r="P40" s="151" t="str">
        <f>L40</f>
        <v>Orang</v>
      </c>
      <c r="Q40" s="136">
        <f>R40/500000000*100</f>
        <v>0</v>
      </c>
      <c r="R40" s="168">
        <v>0</v>
      </c>
      <c r="S40" s="150">
        <f>V40/500000000*300</f>
        <v>69.230294999999998</v>
      </c>
      <c r="T40" s="151" t="str">
        <f>P40</f>
        <v>Orang</v>
      </c>
      <c r="U40" s="136">
        <f>V40/500000000*100</f>
        <v>23.076764999999998</v>
      </c>
      <c r="V40" s="166">
        <v>115383825</v>
      </c>
      <c r="W40" s="150">
        <f>Z40/500000000*300</f>
        <v>212.815305</v>
      </c>
      <c r="X40" s="151" t="str">
        <f>T40</f>
        <v>Orang</v>
      </c>
      <c r="Y40" s="136">
        <f>Z40/500000000*100</f>
        <v>70.938434999999998</v>
      </c>
      <c r="Z40" s="163">
        <v>354692175</v>
      </c>
      <c r="AA40" s="150">
        <f>AD40/500000000*300</f>
        <v>0</v>
      </c>
      <c r="AB40" s="151" t="str">
        <f>X40</f>
        <v>Orang</v>
      </c>
      <c r="AC40" s="136">
        <f>AD40/500000000*100</f>
        <v>0</v>
      </c>
      <c r="AD40" s="161">
        <v>0</v>
      </c>
      <c r="AE40" s="150">
        <f>AH40/500000000*300</f>
        <v>0</v>
      </c>
      <c r="AF40" s="151" t="str">
        <f>AB40</f>
        <v>Orang</v>
      </c>
      <c r="AG40" s="136">
        <f>AH40/500000000*100</f>
        <v>0</v>
      </c>
      <c r="AH40" s="161">
        <v>0</v>
      </c>
      <c r="AI40" s="150">
        <f>AL40/500000000*300</f>
        <v>0</v>
      </c>
      <c r="AJ40" s="151" t="str">
        <f>AF40</f>
        <v>Orang</v>
      </c>
      <c r="AK40" s="136">
        <f>AL40/500000000*100</f>
        <v>0</v>
      </c>
      <c r="AL40" s="161">
        <v>0</v>
      </c>
      <c r="AM40" s="150">
        <f>AP40/500000000*300</f>
        <v>0</v>
      </c>
      <c r="AN40" s="151" t="str">
        <f>AJ40</f>
        <v>Orang</v>
      </c>
      <c r="AO40" s="136">
        <f>AP40/500000000*100</f>
        <v>0</v>
      </c>
      <c r="AP40" s="161">
        <v>0</v>
      </c>
      <c r="AQ40" s="150">
        <f>AT40/500000000*300</f>
        <v>0</v>
      </c>
      <c r="AR40" s="151" t="str">
        <f>AN40</f>
        <v>Orang</v>
      </c>
      <c r="AS40" s="136">
        <f>AT40/500000000*100</f>
        <v>0</v>
      </c>
      <c r="AT40" s="161">
        <v>0</v>
      </c>
      <c r="AU40" s="150">
        <f>AX40/500000000*300</f>
        <v>0</v>
      </c>
      <c r="AV40" s="151" t="str">
        <f>AR40</f>
        <v>Orang</v>
      </c>
      <c r="AW40" s="136">
        <f>AX40/500000000*100</f>
        <v>0</v>
      </c>
      <c r="AX40" s="161">
        <v>0</v>
      </c>
      <c r="AY40" s="150">
        <f>BB40/500000000*300</f>
        <v>0</v>
      </c>
      <c r="AZ40" s="151" t="str">
        <f>AV40</f>
        <v>Orang</v>
      </c>
      <c r="BA40" s="136">
        <f>BB40/500000000*100</f>
        <v>0</v>
      </c>
      <c r="BB40" s="161">
        <v>0</v>
      </c>
      <c r="BC40" s="88"/>
      <c r="BD40" s="88"/>
      <c r="BE40" s="139"/>
      <c r="BF40" s="140">
        <f t="shared" si="49"/>
        <v>300</v>
      </c>
      <c r="BG40" s="140"/>
      <c r="BH40" s="139">
        <f t="shared" si="64"/>
        <v>500000000</v>
      </c>
      <c r="BI40" s="137"/>
      <c r="BJ40" s="140">
        <f t="shared" si="51"/>
        <v>0</v>
      </c>
      <c r="BK40" s="140"/>
      <c r="BL40" s="137">
        <f t="shared" si="50"/>
        <v>0</v>
      </c>
    </row>
    <row r="41" spans="1:64" ht="105" x14ac:dyDescent="0.25">
      <c r="A41" s="103">
        <v>2</v>
      </c>
      <c r="B41" s="95" t="s">
        <v>479</v>
      </c>
      <c r="C41" s="113">
        <v>420</v>
      </c>
      <c r="D41" s="114" t="s">
        <v>527</v>
      </c>
      <c r="E41" s="112">
        <v>100</v>
      </c>
      <c r="F41" s="124">
        <v>800000000</v>
      </c>
      <c r="G41" s="113">
        <v>0</v>
      </c>
      <c r="H41" s="114" t="str">
        <f>D41</f>
        <v>Orang</v>
      </c>
      <c r="I41" s="129">
        <f>J41/800000000*100</f>
        <v>6.8457500000000007</v>
      </c>
      <c r="J41" s="132">
        <v>54766000</v>
      </c>
      <c r="K41" s="113">
        <f>N41/800000000*420</f>
        <v>0</v>
      </c>
      <c r="L41" s="114" t="str">
        <f>H41</f>
        <v>Orang</v>
      </c>
      <c r="M41" s="129">
        <f>N41/800000000*100</f>
        <v>0</v>
      </c>
      <c r="N41" s="133">
        <v>0</v>
      </c>
      <c r="O41" s="113">
        <f>R41/800000000*420</f>
        <v>0</v>
      </c>
      <c r="P41" s="114" t="str">
        <f>L41</f>
        <v>Orang</v>
      </c>
      <c r="Q41" s="129">
        <f>R41/800000000*100</f>
        <v>0</v>
      </c>
      <c r="R41" s="197">
        <v>0</v>
      </c>
      <c r="S41" s="113">
        <v>0</v>
      </c>
      <c r="T41" s="114" t="str">
        <f>P41</f>
        <v>Orang</v>
      </c>
      <c r="U41" s="129">
        <f>V41/800000000*100</f>
        <v>23.579249999999998</v>
      </c>
      <c r="V41" s="198">
        <v>188634000</v>
      </c>
      <c r="W41" s="113">
        <v>420</v>
      </c>
      <c r="X41" s="114" t="str">
        <f>T41</f>
        <v>Orang</v>
      </c>
      <c r="Y41" s="129">
        <f>Z41/800000000*100</f>
        <v>69.575000000000003</v>
      </c>
      <c r="Z41" s="132">
        <v>556600000</v>
      </c>
      <c r="AA41" s="113">
        <f>AD41/800000000*420</f>
        <v>0</v>
      </c>
      <c r="AB41" s="114" t="str">
        <f>X41</f>
        <v>Orang</v>
      </c>
      <c r="AC41" s="129">
        <f>AD41/800000000*100</f>
        <v>0</v>
      </c>
      <c r="AD41" s="96">
        <v>0</v>
      </c>
      <c r="AE41" s="113">
        <f>AH41/800000000*420</f>
        <v>0</v>
      </c>
      <c r="AF41" s="114" t="str">
        <f>AB41</f>
        <v>Orang</v>
      </c>
      <c r="AG41" s="129">
        <f>AH41/800000000*100</f>
        <v>0</v>
      </c>
      <c r="AH41" s="96">
        <v>0</v>
      </c>
      <c r="AI41" s="113">
        <f>AL41/800000000*420</f>
        <v>0</v>
      </c>
      <c r="AJ41" s="114" t="str">
        <f>AF41</f>
        <v>Orang</v>
      </c>
      <c r="AK41" s="129">
        <f>AL41/800000000*100</f>
        <v>0</v>
      </c>
      <c r="AL41" s="96">
        <v>0</v>
      </c>
      <c r="AM41" s="113">
        <f>AP41/800000000*420</f>
        <v>0</v>
      </c>
      <c r="AN41" s="114" t="str">
        <f>AJ41</f>
        <v>Orang</v>
      </c>
      <c r="AO41" s="129">
        <f>AP41/800000000*100</f>
        <v>0</v>
      </c>
      <c r="AP41" s="96">
        <v>0</v>
      </c>
      <c r="AQ41" s="113">
        <f>AT41/800000000*420</f>
        <v>0</v>
      </c>
      <c r="AR41" s="114" t="str">
        <f>AN41</f>
        <v>Orang</v>
      </c>
      <c r="AS41" s="129">
        <f>AT41/800000000*100</f>
        <v>0</v>
      </c>
      <c r="AT41" s="96">
        <v>0</v>
      </c>
      <c r="AU41" s="113">
        <f>AX41/800000000*420</f>
        <v>0</v>
      </c>
      <c r="AV41" s="114" t="str">
        <f>AR41</f>
        <v>Orang</v>
      </c>
      <c r="AW41" s="129">
        <f>AX41/800000000*100</f>
        <v>0</v>
      </c>
      <c r="AX41" s="96">
        <v>0</v>
      </c>
      <c r="AY41" s="113">
        <f>BB41/800000000*420</f>
        <v>0</v>
      </c>
      <c r="AZ41" s="114" t="str">
        <f>AV41</f>
        <v>Orang</v>
      </c>
      <c r="BA41" s="122"/>
      <c r="BB41" s="96">
        <v>0</v>
      </c>
      <c r="BC41" s="88"/>
      <c r="BD41" s="88"/>
      <c r="BE41" s="139"/>
      <c r="BF41" s="140">
        <f t="shared" si="49"/>
        <v>420</v>
      </c>
      <c r="BG41" s="140"/>
      <c r="BH41" s="139">
        <f t="shared" si="64"/>
        <v>800000000</v>
      </c>
      <c r="BI41" s="137"/>
      <c r="BJ41" s="140">
        <f>BF41-C41</f>
        <v>0</v>
      </c>
      <c r="BK41" s="140"/>
      <c r="BL41" s="137">
        <f t="shared" si="50"/>
        <v>0</v>
      </c>
    </row>
    <row r="42" spans="1:64" ht="150" x14ac:dyDescent="0.25">
      <c r="A42" s="103">
        <v>3</v>
      </c>
      <c r="B42" s="95" t="s">
        <v>481</v>
      </c>
      <c r="C42" s="113">
        <v>1</v>
      </c>
      <c r="D42" s="114" t="s">
        <v>531</v>
      </c>
      <c r="E42" s="112">
        <v>100</v>
      </c>
      <c r="F42" s="124">
        <v>114239000</v>
      </c>
      <c r="G42" s="113">
        <v>0</v>
      </c>
      <c r="H42" s="114" t="str">
        <f t="shared" ref="H42:H48" si="66">D42</f>
        <v>Dok</v>
      </c>
      <c r="I42" s="129">
        <f>J42/114239000*100</f>
        <v>13.394725093882123</v>
      </c>
      <c r="J42" s="132">
        <v>15302000</v>
      </c>
      <c r="K42" s="113">
        <v>0</v>
      </c>
      <c r="L42" s="114" t="str">
        <f t="shared" ref="L42:L48" si="67">H42</f>
        <v>Dok</v>
      </c>
      <c r="M42" s="129">
        <f>N42/114239000*100</f>
        <v>3.848948257600294</v>
      </c>
      <c r="N42" s="132">
        <v>4397000</v>
      </c>
      <c r="O42" s="113">
        <v>1</v>
      </c>
      <c r="P42" s="114" t="str">
        <f t="shared" ref="P42:P48" si="68">L42</f>
        <v>Dok</v>
      </c>
      <c r="Q42" s="129">
        <f>R42/114239000*100</f>
        <v>82.756326648517586</v>
      </c>
      <c r="R42" s="198">
        <v>94540000</v>
      </c>
      <c r="S42" s="113">
        <v>0</v>
      </c>
      <c r="T42" s="114" t="str">
        <f t="shared" ref="T42:T48" si="69">P42</f>
        <v>Dok</v>
      </c>
      <c r="U42" s="129">
        <f>V42/114239000*100</f>
        <v>0</v>
      </c>
      <c r="V42" s="197">
        <v>0</v>
      </c>
      <c r="W42" s="113">
        <v>0</v>
      </c>
      <c r="X42" s="114" t="str">
        <f t="shared" ref="X42:X48" si="70">T42</f>
        <v>Dok</v>
      </c>
      <c r="Y42" s="129">
        <f>Z42/114239000*100</f>
        <v>0</v>
      </c>
      <c r="Z42" s="133">
        <v>0</v>
      </c>
      <c r="AA42" s="113">
        <v>0</v>
      </c>
      <c r="AB42" s="114" t="str">
        <f t="shared" ref="AB42:AB48" si="71">X42</f>
        <v>Dok</v>
      </c>
      <c r="AC42" s="129">
        <f>AD42/114239000*100</f>
        <v>0</v>
      </c>
      <c r="AD42" s="96">
        <v>0</v>
      </c>
      <c r="AE42" s="113">
        <v>0</v>
      </c>
      <c r="AF42" s="114" t="str">
        <f t="shared" ref="AF42:AF48" si="72">AB42</f>
        <v>Dok</v>
      </c>
      <c r="AG42" s="129">
        <f>AH42/114239000*100</f>
        <v>0</v>
      </c>
      <c r="AH42" s="96">
        <v>0</v>
      </c>
      <c r="AI42" s="113">
        <v>0</v>
      </c>
      <c r="AJ42" s="114" t="str">
        <f t="shared" ref="AJ42:AJ48" si="73">AF42</f>
        <v>Dok</v>
      </c>
      <c r="AK42" s="129">
        <f>AL42/114239000*100</f>
        <v>0</v>
      </c>
      <c r="AL42" s="96">
        <v>0</v>
      </c>
      <c r="AM42" s="113">
        <v>0</v>
      </c>
      <c r="AN42" s="114" t="str">
        <f t="shared" ref="AN42:AN48" si="74">AJ42</f>
        <v>Dok</v>
      </c>
      <c r="AO42" s="129">
        <f>AP42/114239000*100</f>
        <v>0</v>
      </c>
      <c r="AP42" s="96">
        <v>0</v>
      </c>
      <c r="AQ42" s="113">
        <v>0</v>
      </c>
      <c r="AR42" s="114" t="str">
        <f t="shared" ref="AR42:AR48" si="75">AN42</f>
        <v>Dok</v>
      </c>
      <c r="AS42" s="129">
        <f>AT42/114239000*100</f>
        <v>0</v>
      </c>
      <c r="AT42" s="96">
        <v>0</v>
      </c>
      <c r="AU42" s="113">
        <v>0</v>
      </c>
      <c r="AV42" s="114" t="str">
        <f t="shared" ref="AV42:AV48" si="76">AR42</f>
        <v>Dok</v>
      </c>
      <c r="AW42" s="129">
        <f>AX42/114239000*100</f>
        <v>0</v>
      </c>
      <c r="AX42" s="96">
        <v>0</v>
      </c>
      <c r="AY42" s="113">
        <v>0</v>
      </c>
      <c r="AZ42" s="114" t="str">
        <f t="shared" ref="AZ42:AZ48" si="77">AV42</f>
        <v>Dok</v>
      </c>
      <c r="BA42" s="129">
        <f>BB42/114239000*100</f>
        <v>0</v>
      </c>
      <c r="BB42" s="96">
        <v>0</v>
      </c>
      <c r="BC42" s="88"/>
      <c r="BD42" s="88"/>
      <c r="BE42" s="139"/>
      <c r="BF42" s="140">
        <f t="shared" si="49"/>
        <v>1</v>
      </c>
      <c r="BG42" s="140"/>
      <c r="BH42" s="139">
        <f t="shared" si="64"/>
        <v>114239000</v>
      </c>
      <c r="BI42" s="137"/>
      <c r="BJ42" s="140">
        <f t="shared" si="51"/>
        <v>0</v>
      </c>
      <c r="BK42" s="140"/>
      <c r="BL42" s="137">
        <f t="shared" si="50"/>
        <v>0</v>
      </c>
    </row>
    <row r="43" spans="1:64" ht="105" x14ac:dyDescent="0.25">
      <c r="A43" s="103">
        <v>4</v>
      </c>
      <c r="B43" s="95" t="s">
        <v>483</v>
      </c>
      <c r="C43" s="113">
        <v>12</v>
      </c>
      <c r="D43" s="195" t="s">
        <v>529</v>
      </c>
      <c r="E43" s="112">
        <v>100</v>
      </c>
      <c r="F43" s="124">
        <v>342608000</v>
      </c>
      <c r="G43" s="113">
        <v>0</v>
      </c>
      <c r="H43" s="195" t="str">
        <f t="shared" si="66"/>
        <v>Kab/ Kota</v>
      </c>
      <c r="I43" s="129">
        <f>J43/342608000*100</f>
        <v>6.2222715173025733</v>
      </c>
      <c r="J43" s="132">
        <v>21318000</v>
      </c>
      <c r="K43" s="113">
        <v>0</v>
      </c>
      <c r="L43" s="195" t="str">
        <f t="shared" si="67"/>
        <v>Kab/ Kota</v>
      </c>
      <c r="M43" s="129">
        <f>N43/342608000*100</f>
        <v>0</v>
      </c>
      <c r="N43" s="133">
        <v>0</v>
      </c>
      <c r="O43" s="113">
        <v>12</v>
      </c>
      <c r="P43" s="195" t="str">
        <f t="shared" si="68"/>
        <v>Kab/ Kota</v>
      </c>
      <c r="Q43" s="129">
        <f>R43/342608000*100</f>
        <v>64.589851959090268</v>
      </c>
      <c r="R43" s="198">
        <v>221290000</v>
      </c>
      <c r="S43" s="113">
        <v>0</v>
      </c>
      <c r="T43" s="195" t="str">
        <f t="shared" si="69"/>
        <v>Kab/ Kota</v>
      </c>
      <c r="U43" s="129">
        <f>V43/342608000*100</f>
        <v>29.187876523607155</v>
      </c>
      <c r="V43" s="198">
        <v>100000000</v>
      </c>
      <c r="W43" s="113">
        <v>0</v>
      </c>
      <c r="X43" s="195" t="str">
        <f t="shared" si="70"/>
        <v>Kab/ Kota</v>
      </c>
      <c r="Y43" s="129">
        <f>Z43/342608000*100</f>
        <v>0</v>
      </c>
      <c r="Z43" s="133">
        <v>0</v>
      </c>
      <c r="AA43" s="113">
        <v>0</v>
      </c>
      <c r="AB43" s="195" t="str">
        <f t="shared" si="71"/>
        <v>Kab/ Kota</v>
      </c>
      <c r="AC43" s="129">
        <f>AD43/342608000*100</f>
        <v>0</v>
      </c>
      <c r="AD43" s="96">
        <v>0</v>
      </c>
      <c r="AE43" s="113">
        <v>0</v>
      </c>
      <c r="AF43" s="195" t="str">
        <f t="shared" si="72"/>
        <v>Kab/ Kota</v>
      </c>
      <c r="AG43" s="129">
        <f>AH43/342608000*100</f>
        <v>0</v>
      </c>
      <c r="AH43" s="96">
        <v>0</v>
      </c>
      <c r="AI43" s="113">
        <v>0</v>
      </c>
      <c r="AJ43" s="195" t="str">
        <f t="shared" si="73"/>
        <v>Kab/ Kota</v>
      </c>
      <c r="AK43" s="129">
        <f>AL43/342608000*100</f>
        <v>0</v>
      </c>
      <c r="AL43" s="96">
        <v>0</v>
      </c>
      <c r="AM43" s="113">
        <v>0</v>
      </c>
      <c r="AN43" s="195" t="str">
        <f t="shared" si="74"/>
        <v>Kab/ Kota</v>
      </c>
      <c r="AO43" s="129">
        <f>AP43/342608000*100</f>
        <v>0</v>
      </c>
      <c r="AP43" s="96">
        <v>0</v>
      </c>
      <c r="AQ43" s="113">
        <v>0</v>
      </c>
      <c r="AR43" s="195" t="str">
        <f t="shared" si="75"/>
        <v>Kab/ Kota</v>
      </c>
      <c r="AS43" s="129">
        <f>AT43/342608000*100</f>
        <v>0</v>
      </c>
      <c r="AT43" s="96">
        <v>0</v>
      </c>
      <c r="AU43" s="113">
        <v>0</v>
      </c>
      <c r="AV43" s="195" t="str">
        <f t="shared" si="76"/>
        <v>Kab/ Kota</v>
      </c>
      <c r="AW43" s="129">
        <f>AX43/342608000*100</f>
        <v>0</v>
      </c>
      <c r="AX43" s="96">
        <v>0</v>
      </c>
      <c r="AY43" s="113">
        <v>0</v>
      </c>
      <c r="AZ43" s="195" t="str">
        <f t="shared" si="77"/>
        <v>Kab/ Kota</v>
      </c>
      <c r="BA43" s="129">
        <f>BB43/342608000*100</f>
        <v>0</v>
      </c>
      <c r="BB43" s="96">
        <v>0</v>
      </c>
      <c r="BC43" s="88"/>
      <c r="BD43" s="88"/>
      <c r="BE43" s="139"/>
      <c r="BF43" s="140">
        <f t="shared" si="49"/>
        <v>12</v>
      </c>
      <c r="BG43" s="140"/>
      <c r="BH43" s="139">
        <f t="shared" si="64"/>
        <v>342608000</v>
      </c>
      <c r="BI43" s="137"/>
      <c r="BJ43" s="140">
        <f t="shared" si="51"/>
        <v>0</v>
      </c>
      <c r="BK43" s="140"/>
      <c r="BL43" s="137">
        <f t="shared" si="50"/>
        <v>0</v>
      </c>
    </row>
    <row r="44" spans="1:64" ht="135" x14ac:dyDescent="0.25">
      <c r="A44" s="103">
        <v>5</v>
      </c>
      <c r="B44" s="95" t="s">
        <v>485</v>
      </c>
      <c r="C44" s="113">
        <v>10</v>
      </c>
      <c r="D44" s="114" t="s">
        <v>532</v>
      </c>
      <c r="E44" s="112">
        <v>100</v>
      </c>
      <c r="F44" s="124">
        <v>1338337000</v>
      </c>
      <c r="G44" s="113">
        <v>1</v>
      </c>
      <c r="H44" s="114" t="str">
        <f t="shared" si="66"/>
        <v xml:space="preserve">Kab  </v>
      </c>
      <c r="I44" s="129">
        <f>J44/1338337000*100</f>
        <v>15.941201655487369</v>
      </c>
      <c r="J44" s="132">
        <v>213347000</v>
      </c>
      <c r="K44" s="113">
        <v>1</v>
      </c>
      <c r="L44" s="114" t="str">
        <f t="shared" si="67"/>
        <v xml:space="preserve">Kab  </v>
      </c>
      <c r="M44" s="129">
        <f>N44/1338337000*100</f>
        <v>23.802674513220513</v>
      </c>
      <c r="N44" s="132">
        <v>318560000</v>
      </c>
      <c r="O44" s="113">
        <v>1</v>
      </c>
      <c r="P44" s="114" t="str">
        <f t="shared" si="68"/>
        <v xml:space="preserve">Kab  </v>
      </c>
      <c r="Q44" s="129">
        <f>R44/1338337000*100</f>
        <v>9.0194024375026611</v>
      </c>
      <c r="R44" s="198">
        <v>120710000</v>
      </c>
      <c r="S44" s="113">
        <v>1</v>
      </c>
      <c r="T44" s="114" t="str">
        <f t="shared" si="69"/>
        <v xml:space="preserve">Kab  </v>
      </c>
      <c r="U44" s="129">
        <f>V44/1338337000*100</f>
        <v>7.3195316276842091</v>
      </c>
      <c r="V44" s="198">
        <v>97960000</v>
      </c>
      <c r="W44" s="113">
        <v>1</v>
      </c>
      <c r="X44" s="114" t="str">
        <f t="shared" si="70"/>
        <v xml:space="preserve">Kab  </v>
      </c>
      <c r="Y44" s="129">
        <f>Z44/1338337000*100</f>
        <v>7.3195316276842091</v>
      </c>
      <c r="Z44" s="132">
        <v>97960000</v>
      </c>
      <c r="AA44" s="113">
        <v>1</v>
      </c>
      <c r="AB44" s="114" t="str">
        <f t="shared" si="71"/>
        <v xml:space="preserve">Kab  </v>
      </c>
      <c r="AC44" s="129">
        <f>AD44/1338337000*100</f>
        <v>7.3195316276842091</v>
      </c>
      <c r="AD44" s="96">
        <v>97960000</v>
      </c>
      <c r="AE44" s="113">
        <v>1</v>
      </c>
      <c r="AF44" s="114" t="str">
        <f t="shared" si="72"/>
        <v xml:space="preserve">Kab  </v>
      </c>
      <c r="AG44" s="129">
        <f>AH44/1338337000*100</f>
        <v>7.3195316276842091</v>
      </c>
      <c r="AH44" s="96">
        <v>97960000</v>
      </c>
      <c r="AI44" s="113">
        <v>1</v>
      </c>
      <c r="AJ44" s="114" t="str">
        <f t="shared" si="73"/>
        <v xml:space="preserve">Kab  </v>
      </c>
      <c r="AK44" s="129">
        <f>AL44/1338337000*100</f>
        <v>7.3195316276842091</v>
      </c>
      <c r="AL44" s="96">
        <v>97960000</v>
      </c>
      <c r="AM44" s="113">
        <v>1</v>
      </c>
      <c r="AN44" s="114" t="str">
        <f t="shared" si="74"/>
        <v xml:space="preserve">Kab  </v>
      </c>
      <c r="AO44" s="129">
        <f>AP44/1338337000*100</f>
        <v>7.3195316276842091</v>
      </c>
      <c r="AP44" s="96">
        <v>97960000</v>
      </c>
      <c r="AQ44" s="113">
        <v>1</v>
      </c>
      <c r="AR44" s="114" t="str">
        <f t="shared" si="75"/>
        <v xml:space="preserve">Kab  </v>
      </c>
      <c r="AS44" s="129">
        <f>AT44/1338337000*100</f>
        <v>7.3195316276842091</v>
      </c>
      <c r="AT44" s="96">
        <v>97960000</v>
      </c>
      <c r="AU44" s="113">
        <v>0</v>
      </c>
      <c r="AV44" s="114" t="str">
        <f t="shared" si="76"/>
        <v xml:space="preserve">Kab  </v>
      </c>
      <c r="AW44" s="129">
        <f>AX44/1338337000*100</f>
        <v>0</v>
      </c>
      <c r="AX44" s="96">
        <v>0</v>
      </c>
      <c r="AY44" s="113">
        <v>0</v>
      </c>
      <c r="AZ44" s="114" t="str">
        <f t="shared" si="77"/>
        <v xml:space="preserve">Kab  </v>
      </c>
      <c r="BA44" s="129">
        <f>BB44/1338337000*100</f>
        <v>0</v>
      </c>
      <c r="BB44" s="96">
        <v>0</v>
      </c>
      <c r="BC44" s="88"/>
      <c r="BD44" s="88"/>
      <c r="BE44" s="139"/>
      <c r="BF44" s="140">
        <f t="shared" si="49"/>
        <v>10</v>
      </c>
      <c r="BG44" s="140"/>
      <c r="BH44" s="139">
        <f t="shared" si="64"/>
        <v>1338337000</v>
      </c>
      <c r="BI44" s="137"/>
      <c r="BJ44" s="140">
        <f t="shared" si="51"/>
        <v>0</v>
      </c>
      <c r="BK44" s="140"/>
      <c r="BL44" s="137">
        <f t="shared" si="50"/>
        <v>0</v>
      </c>
    </row>
    <row r="45" spans="1:64" ht="210" x14ac:dyDescent="0.25">
      <c r="A45" s="103">
        <v>6</v>
      </c>
      <c r="B45" s="95" t="s">
        <v>487</v>
      </c>
      <c r="C45" s="113">
        <v>238</v>
      </c>
      <c r="D45" s="114" t="s">
        <v>527</v>
      </c>
      <c r="E45" s="112">
        <v>100</v>
      </c>
      <c r="F45" s="124">
        <v>1053609470</v>
      </c>
      <c r="G45" s="113">
        <v>0</v>
      </c>
      <c r="H45" s="114" t="str">
        <f t="shared" si="66"/>
        <v>Orang</v>
      </c>
      <c r="I45" s="129">
        <f>J45/1053609470*100</f>
        <v>2.7063158420548366</v>
      </c>
      <c r="J45" s="132">
        <v>28514000</v>
      </c>
      <c r="K45" s="113">
        <v>0</v>
      </c>
      <c r="L45" s="114" t="str">
        <f t="shared" si="67"/>
        <v>Orang</v>
      </c>
      <c r="M45" s="129">
        <f>N45/1053609470*100</f>
        <v>0</v>
      </c>
      <c r="N45" s="133">
        <v>0</v>
      </c>
      <c r="O45" s="113">
        <v>238</v>
      </c>
      <c r="P45" s="114" t="str">
        <f t="shared" si="68"/>
        <v>Orang</v>
      </c>
      <c r="Q45" s="129">
        <f>R45/1053609470*100</f>
        <v>57.108016502547187</v>
      </c>
      <c r="R45" s="198">
        <v>601695470</v>
      </c>
      <c r="S45" s="113">
        <v>0</v>
      </c>
      <c r="T45" s="114" t="str">
        <f t="shared" si="69"/>
        <v>Orang</v>
      </c>
      <c r="U45" s="129">
        <f>V45/1053609470*100</f>
        <v>40.185667655397971</v>
      </c>
      <c r="V45" s="198">
        <v>423400000</v>
      </c>
      <c r="W45" s="113">
        <v>0</v>
      </c>
      <c r="X45" s="114" t="str">
        <f t="shared" si="70"/>
        <v>Orang</v>
      </c>
      <c r="Y45" s="129">
        <f>Z45/1053609470*100</f>
        <v>0</v>
      </c>
      <c r="Z45" s="133">
        <v>0</v>
      </c>
      <c r="AA45" s="113">
        <v>0</v>
      </c>
      <c r="AB45" s="114" t="str">
        <f t="shared" si="71"/>
        <v>Orang</v>
      </c>
      <c r="AC45" s="129">
        <f>AD45/1053609470*100</f>
        <v>0</v>
      </c>
      <c r="AD45" s="96">
        <v>0</v>
      </c>
      <c r="AE45" s="113">
        <v>0</v>
      </c>
      <c r="AF45" s="114" t="str">
        <f t="shared" si="72"/>
        <v>Orang</v>
      </c>
      <c r="AG45" s="129">
        <f>AH45/1053609470*100</f>
        <v>0</v>
      </c>
      <c r="AH45" s="96">
        <v>0</v>
      </c>
      <c r="AI45" s="113">
        <v>0</v>
      </c>
      <c r="AJ45" s="114" t="str">
        <f t="shared" si="73"/>
        <v>Orang</v>
      </c>
      <c r="AK45" s="129">
        <f>AL45/1053609470*100</f>
        <v>0</v>
      </c>
      <c r="AL45" s="96">
        <v>0</v>
      </c>
      <c r="AM45" s="113">
        <v>0</v>
      </c>
      <c r="AN45" s="114" t="str">
        <f t="shared" si="74"/>
        <v>Orang</v>
      </c>
      <c r="AO45" s="129">
        <f>AP45/1053609470*100</f>
        <v>0</v>
      </c>
      <c r="AP45" s="96">
        <v>0</v>
      </c>
      <c r="AQ45" s="113">
        <v>0</v>
      </c>
      <c r="AR45" s="114" t="str">
        <f t="shared" si="75"/>
        <v>Orang</v>
      </c>
      <c r="AS45" s="129">
        <f>AT45/1053609470*100</f>
        <v>0</v>
      </c>
      <c r="AT45" s="96">
        <v>0</v>
      </c>
      <c r="AU45" s="113">
        <v>0</v>
      </c>
      <c r="AV45" s="114" t="str">
        <f t="shared" si="76"/>
        <v>Orang</v>
      </c>
      <c r="AW45" s="129">
        <f>AX45/1053609470*100</f>
        <v>0</v>
      </c>
      <c r="AX45" s="96">
        <v>0</v>
      </c>
      <c r="AY45" s="113">
        <v>0</v>
      </c>
      <c r="AZ45" s="114" t="str">
        <f t="shared" si="77"/>
        <v>Orang</v>
      </c>
      <c r="BA45" s="129">
        <f>BB45/1053609470*100</f>
        <v>0</v>
      </c>
      <c r="BB45" s="96">
        <v>0</v>
      </c>
      <c r="BC45" s="88"/>
      <c r="BD45" s="88"/>
      <c r="BE45" s="139"/>
      <c r="BF45" s="140">
        <f t="shared" si="49"/>
        <v>238</v>
      </c>
      <c r="BG45" s="140"/>
      <c r="BH45" s="139">
        <f t="shared" si="64"/>
        <v>1053609470</v>
      </c>
      <c r="BI45" s="137"/>
      <c r="BJ45" s="140">
        <f t="shared" si="51"/>
        <v>0</v>
      </c>
      <c r="BK45" s="140"/>
      <c r="BL45" s="137">
        <f t="shared" si="50"/>
        <v>0</v>
      </c>
    </row>
    <row r="46" spans="1:64" ht="120" x14ac:dyDescent="0.25">
      <c r="A46" s="103">
        <v>7</v>
      </c>
      <c r="B46" s="95" t="s">
        <v>493</v>
      </c>
      <c r="C46" s="113">
        <v>1760</v>
      </c>
      <c r="D46" s="114" t="s">
        <v>527</v>
      </c>
      <c r="E46" s="112">
        <v>100</v>
      </c>
      <c r="F46" s="124">
        <v>1489292500</v>
      </c>
      <c r="G46" s="113">
        <v>1760</v>
      </c>
      <c r="H46" s="114" t="str">
        <f t="shared" si="66"/>
        <v>Orang</v>
      </c>
      <c r="I46" s="121">
        <f>J46/1489292500*100</f>
        <v>100</v>
      </c>
      <c r="J46" s="132">
        <v>1489292500</v>
      </c>
      <c r="K46" s="113">
        <v>0</v>
      </c>
      <c r="L46" s="114" t="str">
        <f t="shared" si="67"/>
        <v>Orang</v>
      </c>
      <c r="M46" s="121">
        <f>N46/1489292500*100</f>
        <v>0</v>
      </c>
      <c r="N46" s="133">
        <v>0</v>
      </c>
      <c r="O46" s="113">
        <v>0</v>
      </c>
      <c r="P46" s="114" t="str">
        <f t="shared" si="68"/>
        <v>Orang</v>
      </c>
      <c r="Q46" s="121">
        <f>R46/1489292500*100</f>
        <v>0</v>
      </c>
      <c r="R46" s="197">
        <v>0</v>
      </c>
      <c r="S46" s="113">
        <v>0</v>
      </c>
      <c r="T46" s="114" t="str">
        <f t="shared" si="69"/>
        <v>Orang</v>
      </c>
      <c r="U46" s="121">
        <f>V46/1489292500*100</f>
        <v>0</v>
      </c>
      <c r="V46" s="197">
        <v>0</v>
      </c>
      <c r="W46" s="113">
        <v>0</v>
      </c>
      <c r="X46" s="114" t="str">
        <f t="shared" si="70"/>
        <v>Orang</v>
      </c>
      <c r="Y46" s="121">
        <f>Z46/1489292500*100</f>
        <v>0</v>
      </c>
      <c r="Z46" s="133">
        <v>0</v>
      </c>
      <c r="AA46" s="113">
        <v>0</v>
      </c>
      <c r="AB46" s="114" t="str">
        <f t="shared" si="71"/>
        <v>Orang</v>
      </c>
      <c r="AC46" s="121">
        <f>AD46/1489292500*100</f>
        <v>0</v>
      </c>
      <c r="AD46" s="96">
        <v>0</v>
      </c>
      <c r="AE46" s="113">
        <v>0</v>
      </c>
      <c r="AF46" s="114" t="str">
        <f t="shared" si="72"/>
        <v>Orang</v>
      </c>
      <c r="AG46" s="121">
        <f>AH46/1489292500*100</f>
        <v>0</v>
      </c>
      <c r="AH46" s="96">
        <v>0</v>
      </c>
      <c r="AI46" s="113">
        <v>0</v>
      </c>
      <c r="AJ46" s="114" t="str">
        <f t="shared" si="73"/>
        <v>Orang</v>
      </c>
      <c r="AK46" s="121">
        <f>AL46/1489292500*100</f>
        <v>0</v>
      </c>
      <c r="AL46" s="96">
        <v>0</v>
      </c>
      <c r="AM46" s="113">
        <v>0</v>
      </c>
      <c r="AN46" s="114" t="str">
        <f t="shared" si="74"/>
        <v>Orang</v>
      </c>
      <c r="AO46" s="121">
        <f>AP46/1489292500*100</f>
        <v>0</v>
      </c>
      <c r="AP46" s="96">
        <v>0</v>
      </c>
      <c r="AQ46" s="113">
        <v>0</v>
      </c>
      <c r="AR46" s="114" t="str">
        <f t="shared" si="75"/>
        <v>Orang</v>
      </c>
      <c r="AS46" s="121">
        <f>AT46/1489292500*100</f>
        <v>0</v>
      </c>
      <c r="AT46" s="96">
        <v>0</v>
      </c>
      <c r="AU46" s="113">
        <v>0</v>
      </c>
      <c r="AV46" s="114" t="str">
        <f t="shared" si="76"/>
        <v>Orang</v>
      </c>
      <c r="AW46" s="121">
        <f>AX46/1489292500*100</f>
        <v>0</v>
      </c>
      <c r="AX46" s="96">
        <v>0</v>
      </c>
      <c r="AY46" s="113">
        <v>0</v>
      </c>
      <c r="AZ46" s="114" t="str">
        <f t="shared" si="77"/>
        <v>Orang</v>
      </c>
      <c r="BA46" s="121">
        <f>BB46/1489292500*100</f>
        <v>0</v>
      </c>
      <c r="BB46" s="96">
        <v>0</v>
      </c>
      <c r="BC46" s="88"/>
      <c r="BD46" s="88"/>
      <c r="BE46" s="139"/>
      <c r="BF46" s="140">
        <f t="shared" si="49"/>
        <v>1760</v>
      </c>
      <c r="BG46" s="140"/>
      <c r="BH46" s="139">
        <f t="shared" si="64"/>
        <v>1489292500</v>
      </c>
      <c r="BI46" s="137"/>
      <c r="BJ46" s="140">
        <f t="shared" si="51"/>
        <v>0</v>
      </c>
      <c r="BK46" s="140"/>
      <c r="BL46" s="137">
        <f t="shared" si="50"/>
        <v>0</v>
      </c>
    </row>
    <row r="47" spans="1:64" ht="150" x14ac:dyDescent="0.25">
      <c r="A47" s="103">
        <v>8</v>
      </c>
      <c r="B47" s="95" t="s">
        <v>489</v>
      </c>
      <c r="C47" s="113">
        <v>12</v>
      </c>
      <c r="D47" s="195" t="s">
        <v>529</v>
      </c>
      <c r="E47" s="112">
        <v>100</v>
      </c>
      <c r="F47" s="124">
        <v>76112000</v>
      </c>
      <c r="G47" s="113">
        <f>J47/76112000*12</f>
        <v>3.4447656085768346</v>
      </c>
      <c r="H47" s="195" t="str">
        <f t="shared" si="66"/>
        <v>Kab/ Kota</v>
      </c>
      <c r="I47" s="129">
        <f>J47/76112000*100</f>
        <v>28.706380071473621</v>
      </c>
      <c r="J47" s="132">
        <v>21849000</v>
      </c>
      <c r="K47" s="113">
        <f>N47/76112000*12</f>
        <v>8.5552343914231663</v>
      </c>
      <c r="L47" s="195" t="str">
        <f t="shared" si="67"/>
        <v>Kab/ Kota</v>
      </c>
      <c r="M47" s="129">
        <f>N47/76112000*100</f>
        <v>71.293619928526383</v>
      </c>
      <c r="N47" s="132">
        <v>54263000</v>
      </c>
      <c r="O47" s="113">
        <f>R47/76112000*12</f>
        <v>0</v>
      </c>
      <c r="P47" s="195" t="str">
        <f t="shared" si="68"/>
        <v>Kab/ Kota</v>
      </c>
      <c r="Q47" s="129">
        <f>R47/76112000*100</f>
        <v>0</v>
      </c>
      <c r="R47" s="197">
        <v>0</v>
      </c>
      <c r="S47" s="113">
        <f>V47/76112000*12</f>
        <v>0</v>
      </c>
      <c r="T47" s="195" t="str">
        <f t="shared" si="69"/>
        <v>Kab/ Kota</v>
      </c>
      <c r="U47" s="129">
        <f>V47/76112000*100</f>
        <v>0</v>
      </c>
      <c r="V47" s="197">
        <v>0</v>
      </c>
      <c r="W47" s="113">
        <f>Z47/76112000*12</f>
        <v>0</v>
      </c>
      <c r="X47" s="195" t="str">
        <f t="shared" si="70"/>
        <v>Kab/ Kota</v>
      </c>
      <c r="Y47" s="129">
        <f>Z47/76112000*100</f>
        <v>0</v>
      </c>
      <c r="Z47" s="133">
        <v>0</v>
      </c>
      <c r="AA47" s="113">
        <f>AD47/76112000*12</f>
        <v>0</v>
      </c>
      <c r="AB47" s="195" t="str">
        <f t="shared" si="71"/>
        <v>Kab/ Kota</v>
      </c>
      <c r="AC47" s="129">
        <f>AD47/76112000*100</f>
        <v>0</v>
      </c>
      <c r="AD47" s="96">
        <v>0</v>
      </c>
      <c r="AE47" s="113">
        <f>AH47/76112000*12</f>
        <v>0</v>
      </c>
      <c r="AF47" s="195" t="str">
        <f t="shared" si="72"/>
        <v>Kab/ Kota</v>
      </c>
      <c r="AG47" s="129">
        <f>AH47/76112000*100</f>
        <v>0</v>
      </c>
      <c r="AH47" s="96">
        <v>0</v>
      </c>
      <c r="AI47" s="113">
        <f>AL47/76112000*12</f>
        <v>0</v>
      </c>
      <c r="AJ47" s="195" t="str">
        <f t="shared" si="73"/>
        <v>Kab/ Kota</v>
      </c>
      <c r="AK47" s="129">
        <f>AL47/76112000*100</f>
        <v>0</v>
      </c>
      <c r="AL47" s="96">
        <v>0</v>
      </c>
      <c r="AM47" s="113">
        <f>AP47/76112000*12</f>
        <v>0</v>
      </c>
      <c r="AN47" s="195" t="str">
        <f t="shared" si="74"/>
        <v>Kab/ Kota</v>
      </c>
      <c r="AO47" s="129">
        <f>AP47/76112000*100</f>
        <v>0</v>
      </c>
      <c r="AP47" s="96">
        <v>0</v>
      </c>
      <c r="AQ47" s="113">
        <f>AT47/76112000*12</f>
        <v>0</v>
      </c>
      <c r="AR47" s="195" t="str">
        <f t="shared" si="75"/>
        <v>Kab/ Kota</v>
      </c>
      <c r="AS47" s="129">
        <f>AT47/76112000*100</f>
        <v>0</v>
      </c>
      <c r="AT47" s="96">
        <v>0</v>
      </c>
      <c r="AU47" s="113">
        <f>AX47/76112000*12</f>
        <v>0</v>
      </c>
      <c r="AV47" s="195" t="str">
        <f t="shared" si="76"/>
        <v>Kab/ Kota</v>
      </c>
      <c r="AW47" s="129">
        <f>AX47/76112000*100</f>
        <v>0</v>
      </c>
      <c r="AX47" s="96">
        <v>0</v>
      </c>
      <c r="AY47" s="113">
        <f>BB47/76112000*12</f>
        <v>0</v>
      </c>
      <c r="AZ47" s="195" t="str">
        <f t="shared" si="77"/>
        <v>Kab/ Kota</v>
      </c>
      <c r="BA47" s="129">
        <f>BB47/76112000*100</f>
        <v>0</v>
      </c>
      <c r="BB47" s="96">
        <v>0</v>
      </c>
      <c r="BC47" s="88"/>
      <c r="BD47" s="88"/>
      <c r="BE47" s="139"/>
      <c r="BF47" s="140">
        <f t="shared" si="49"/>
        <v>12</v>
      </c>
      <c r="BG47" s="140"/>
      <c r="BH47" s="139">
        <f t="shared" si="64"/>
        <v>76112000</v>
      </c>
      <c r="BI47" s="137"/>
      <c r="BJ47" s="140">
        <f t="shared" si="51"/>
        <v>0</v>
      </c>
      <c r="BK47" s="140"/>
      <c r="BL47" s="137">
        <f t="shared" si="50"/>
        <v>0</v>
      </c>
    </row>
    <row r="48" spans="1:64" ht="105" x14ac:dyDescent="0.25">
      <c r="A48" s="103">
        <v>9</v>
      </c>
      <c r="B48" s="95" t="s">
        <v>491</v>
      </c>
      <c r="C48" s="113">
        <v>336</v>
      </c>
      <c r="D48" s="114" t="s">
        <v>527</v>
      </c>
      <c r="E48" s="112">
        <v>100</v>
      </c>
      <c r="F48" s="124">
        <v>494588000</v>
      </c>
      <c r="G48" s="113">
        <v>0</v>
      </c>
      <c r="H48" s="114" t="str">
        <f t="shared" si="66"/>
        <v>Orang</v>
      </c>
      <c r="I48" s="129">
        <f>J48/494588000*100</f>
        <v>14.719726317662376</v>
      </c>
      <c r="J48" s="132">
        <v>72802000</v>
      </c>
      <c r="K48" s="113">
        <v>0</v>
      </c>
      <c r="L48" s="114" t="str">
        <f t="shared" si="67"/>
        <v>Orang</v>
      </c>
      <c r="M48" s="129">
        <f>N48/494588000*100</f>
        <v>0</v>
      </c>
      <c r="N48" s="133">
        <v>0</v>
      </c>
      <c r="O48" s="113">
        <v>0</v>
      </c>
      <c r="P48" s="114" t="str">
        <f t="shared" si="68"/>
        <v>Orang</v>
      </c>
      <c r="Q48" s="129">
        <f>R48/494588000*100</f>
        <v>17.353029187930154</v>
      </c>
      <c r="R48" s="198">
        <v>85826000</v>
      </c>
      <c r="S48" s="113">
        <v>336</v>
      </c>
      <c r="T48" s="114" t="str">
        <f t="shared" si="69"/>
        <v>Orang</v>
      </c>
      <c r="U48" s="129">
        <f>V48/494588000*100</f>
        <v>67.927244494407475</v>
      </c>
      <c r="V48" s="198">
        <v>335960000</v>
      </c>
      <c r="W48" s="113">
        <v>0</v>
      </c>
      <c r="X48" s="114" t="str">
        <f t="shared" si="70"/>
        <v>Orang</v>
      </c>
      <c r="Y48" s="129">
        <f>Z48/494588000*100</f>
        <v>0</v>
      </c>
      <c r="Z48" s="133">
        <v>0</v>
      </c>
      <c r="AA48" s="113">
        <v>0</v>
      </c>
      <c r="AB48" s="114" t="str">
        <f t="shared" si="71"/>
        <v>Orang</v>
      </c>
      <c r="AC48" s="129">
        <f>AD48/494588000*100</f>
        <v>0</v>
      </c>
      <c r="AD48" s="96">
        <v>0</v>
      </c>
      <c r="AE48" s="113">
        <v>0</v>
      </c>
      <c r="AF48" s="114" t="str">
        <f t="shared" si="72"/>
        <v>Orang</v>
      </c>
      <c r="AG48" s="129">
        <f>AH48/494588000*100</f>
        <v>0</v>
      </c>
      <c r="AH48" s="96">
        <v>0</v>
      </c>
      <c r="AI48" s="113">
        <v>0</v>
      </c>
      <c r="AJ48" s="114" t="str">
        <f t="shared" si="73"/>
        <v>Orang</v>
      </c>
      <c r="AK48" s="129">
        <f>AL48/494588000*100</f>
        <v>0</v>
      </c>
      <c r="AL48" s="96">
        <v>0</v>
      </c>
      <c r="AM48" s="113">
        <v>0</v>
      </c>
      <c r="AN48" s="114" t="str">
        <f t="shared" si="74"/>
        <v>Orang</v>
      </c>
      <c r="AO48" s="129">
        <f>AP48/494588000*100</f>
        <v>0</v>
      </c>
      <c r="AP48" s="96">
        <v>0</v>
      </c>
      <c r="AQ48" s="113">
        <v>0</v>
      </c>
      <c r="AR48" s="114" t="str">
        <f t="shared" si="75"/>
        <v>Orang</v>
      </c>
      <c r="AS48" s="129">
        <f>AT48/494588000*100</f>
        <v>0</v>
      </c>
      <c r="AT48" s="96">
        <v>0</v>
      </c>
      <c r="AU48" s="113">
        <v>0</v>
      </c>
      <c r="AV48" s="114" t="str">
        <f t="shared" si="76"/>
        <v>Orang</v>
      </c>
      <c r="AW48" s="129">
        <f>AX48/494588000*100</f>
        <v>0</v>
      </c>
      <c r="AX48" s="96">
        <v>0</v>
      </c>
      <c r="AY48" s="113">
        <v>0</v>
      </c>
      <c r="AZ48" s="114" t="str">
        <f t="shared" si="77"/>
        <v>Orang</v>
      </c>
      <c r="BA48" s="122"/>
      <c r="BB48" s="96">
        <v>0</v>
      </c>
      <c r="BC48" s="88"/>
      <c r="BD48" s="88"/>
      <c r="BE48" s="139"/>
      <c r="BF48" s="140">
        <f t="shared" si="49"/>
        <v>336</v>
      </c>
      <c r="BG48" s="140"/>
      <c r="BH48" s="139">
        <f t="shared" si="64"/>
        <v>494588000</v>
      </c>
      <c r="BI48" s="137"/>
      <c r="BJ48" s="140">
        <f t="shared" si="51"/>
        <v>0</v>
      </c>
      <c r="BK48" s="140"/>
      <c r="BL48" s="137">
        <f t="shared" si="50"/>
        <v>0</v>
      </c>
    </row>
    <row r="49" spans="1:64" ht="15.75" thickBot="1" x14ac:dyDescent="0.3">
      <c r="A49" s="103"/>
      <c r="B49" s="95"/>
      <c r="C49" s="113"/>
      <c r="D49" s="114"/>
      <c r="E49" s="115"/>
      <c r="F49" s="156"/>
      <c r="G49" s="113"/>
      <c r="H49" s="114"/>
      <c r="I49" s="130"/>
      <c r="J49" s="96"/>
      <c r="K49" s="113"/>
      <c r="L49" s="114"/>
      <c r="M49" s="130"/>
      <c r="N49" s="96"/>
      <c r="O49" s="113"/>
      <c r="P49" s="114"/>
      <c r="Q49" s="130"/>
      <c r="R49" s="96"/>
      <c r="S49" s="113"/>
      <c r="T49" s="114"/>
      <c r="U49" s="130"/>
      <c r="V49" s="96"/>
      <c r="W49" s="113"/>
      <c r="X49" s="114"/>
      <c r="Y49" s="130"/>
      <c r="Z49" s="96"/>
      <c r="AA49" s="113"/>
      <c r="AB49" s="114"/>
      <c r="AC49" s="130"/>
      <c r="AD49" s="96"/>
      <c r="AE49" s="113"/>
      <c r="AF49" s="114"/>
      <c r="AG49" s="130"/>
      <c r="AH49" s="96"/>
      <c r="AI49" s="113"/>
      <c r="AJ49" s="114"/>
      <c r="AK49" s="130"/>
      <c r="AL49" s="96"/>
      <c r="AM49" s="113"/>
      <c r="AN49" s="114"/>
      <c r="AO49" s="130"/>
      <c r="AP49" s="96"/>
      <c r="AQ49" s="113"/>
      <c r="AR49" s="114"/>
      <c r="AS49" s="130"/>
      <c r="AT49" s="96"/>
      <c r="AU49" s="113"/>
      <c r="AV49" s="114"/>
      <c r="AW49" s="130"/>
      <c r="AX49" s="96"/>
      <c r="AY49" s="113"/>
      <c r="AZ49" s="114"/>
      <c r="BA49" s="122"/>
      <c r="BB49" s="96"/>
      <c r="BC49" s="88"/>
      <c r="BD49" s="88"/>
      <c r="BE49" s="139"/>
      <c r="BF49" s="140">
        <f t="shared" si="49"/>
        <v>0</v>
      </c>
      <c r="BG49" s="140"/>
      <c r="BH49" s="139">
        <f t="shared" si="64"/>
        <v>0</v>
      </c>
      <c r="BI49" s="137"/>
      <c r="BJ49" s="140">
        <f t="shared" si="51"/>
        <v>0</v>
      </c>
      <c r="BK49" s="140"/>
      <c r="BL49" s="137">
        <f t="shared" si="50"/>
        <v>0</v>
      </c>
    </row>
    <row r="50" spans="1:64" ht="120.75" thickBot="1" x14ac:dyDescent="0.3">
      <c r="A50" s="141" t="s">
        <v>525</v>
      </c>
      <c r="B50" s="169" t="s">
        <v>475</v>
      </c>
      <c r="C50" s="153"/>
      <c r="D50" s="154">
        <f>SUM(E51:E59)/9</f>
        <v>100</v>
      </c>
      <c r="E50" s="155"/>
      <c r="F50" s="149">
        <f>SUM(F51:F59)</f>
        <v>5340578192</v>
      </c>
      <c r="G50" s="165">
        <f>SUM(I51:I59)/9</f>
        <v>0.70275958465105093</v>
      </c>
      <c r="H50" s="159"/>
      <c r="I50" s="164"/>
      <c r="J50" s="149">
        <f>SUM(J51:J59)</f>
        <v>70954000</v>
      </c>
      <c r="K50" s="165">
        <f>SUM(M51:M59)/9</f>
        <v>24.549717522333854</v>
      </c>
      <c r="L50" s="162"/>
      <c r="M50" s="164"/>
      <c r="N50" s="149">
        <f>SUM(N51:N59)</f>
        <v>1846160861</v>
      </c>
      <c r="O50" s="165">
        <f>SUM(Q51:Q59)/9</f>
        <v>30.406008153668495</v>
      </c>
      <c r="P50" s="162"/>
      <c r="Q50" s="164"/>
      <c r="R50" s="149">
        <f>SUM(R51:R59)</f>
        <v>1920359522</v>
      </c>
      <c r="S50" s="165">
        <f>SUM(U51:U59)/9</f>
        <v>26.036023028065195</v>
      </c>
      <c r="T50" s="162"/>
      <c r="U50" s="164"/>
      <c r="V50" s="149">
        <f>SUM(V51:V59)</f>
        <v>918218689</v>
      </c>
      <c r="W50" s="165">
        <f>SUM(Y51:Y59)/9</f>
        <v>2.0078968218679734</v>
      </c>
      <c r="X50" s="162"/>
      <c r="Y50" s="164"/>
      <c r="Z50" s="149">
        <f>SUM(Z51:Z59)</f>
        <v>56038947</v>
      </c>
      <c r="AA50" s="165">
        <f>SUM(AC51:AC59)/9</f>
        <v>6.5118928594046634</v>
      </c>
      <c r="AB50" s="162"/>
      <c r="AC50" s="164"/>
      <c r="AD50" s="149">
        <f>SUM(AD51:AD59)</f>
        <v>156158350</v>
      </c>
      <c r="AE50" s="165">
        <f>SUM(AG51:AG59)/9</f>
        <v>9.6148010560339365</v>
      </c>
      <c r="AF50" s="162"/>
      <c r="AG50" s="164"/>
      <c r="AH50" s="149">
        <f>SUM(AH51:AH59)</f>
        <v>360711800</v>
      </c>
      <c r="AI50" s="165">
        <f>SUM(AK51:AK59)/9</f>
        <v>7.9947756277476717E-2</v>
      </c>
      <c r="AJ50" s="162"/>
      <c r="AK50" s="164"/>
      <c r="AL50" s="149">
        <f>SUM(AL51:AL59)</f>
        <v>7500000</v>
      </c>
      <c r="AM50" s="165">
        <f>SUM(AO51:AO59)/9</f>
        <v>0</v>
      </c>
      <c r="AN50" s="162"/>
      <c r="AO50" s="164"/>
      <c r="AP50" s="149">
        <f>SUM(AP51:AP59)</f>
        <v>0</v>
      </c>
      <c r="AQ50" s="165">
        <f>SUM(AS51:AS59)/9</f>
        <v>0</v>
      </c>
      <c r="AR50" s="162"/>
      <c r="AS50" s="164"/>
      <c r="AT50" s="149">
        <f>SUM(AT51:AT59)</f>
        <v>0</v>
      </c>
      <c r="AU50" s="165">
        <f>SUM(AW51:AW59)/9</f>
        <v>0</v>
      </c>
      <c r="AV50" s="162"/>
      <c r="AW50" s="164"/>
      <c r="AX50" s="149">
        <f>SUM(AX51:AX59)</f>
        <v>0</v>
      </c>
      <c r="AY50" s="165">
        <f>SUM(BA51:BA59)/9</f>
        <v>9.0953217697363933E-2</v>
      </c>
      <c r="AZ50" s="159"/>
      <c r="BA50" s="159"/>
      <c r="BB50" s="149">
        <f>SUM(BB51:BB59)</f>
        <v>4476023</v>
      </c>
      <c r="BD50" s="88"/>
      <c r="BE50" s="139"/>
      <c r="BF50" s="140">
        <f>AY50+AU50+AQ50+AM50+AI50+AE50+AA50+W50+S50+O50+K50+G50</f>
        <v>100</v>
      </c>
      <c r="BG50" s="140"/>
      <c r="BH50" s="139">
        <f>BB50+AX50+AT50+AP50+AL50+AH50+AD50+Z50+V50+R50+N50+J50</f>
        <v>5340578192</v>
      </c>
      <c r="BI50" s="137"/>
      <c r="BJ50" s="140">
        <f t="shared" si="51"/>
        <v>100</v>
      </c>
      <c r="BK50" s="140"/>
      <c r="BL50" s="137">
        <f>BH50-F50</f>
        <v>0</v>
      </c>
    </row>
    <row r="51" spans="1:64" ht="195" x14ac:dyDescent="0.25">
      <c r="A51" s="103">
        <v>1</v>
      </c>
      <c r="B51" s="170" t="s">
        <v>495</v>
      </c>
      <c r="C51" s="171">
        <v>280</v>
      </c>
      <c r="D51" s="172" t="s">
        <v>527</v>
      </c>
      <c r="E51" s="109">
        <v>100</v>
      </c>
      <c r="F51" s="173">
        <v>600000000</v>
      </c>
      <c r="G51" s="171">
        <v>0</v>
      </c>
      <c r="H51" s="172" t="str">
        <f>D51</f>
        <v>Orang</v>
      </c>
      <c r="I51" s="134">
        <f t="shared" ref="I51" si="78">G51/C51*100</f>
        <v>0</v>
      </c>
      <c r="J51" s="174">
        <v>0</v>
      </c>
      <c r="K51" s="171">
        <v>0</v>
      </c>
      <c r="L51" s="172" t="str">
        <f>H51</f>
        <v>Orang</v>
      </c>
      <c r="M51" s="134">
        <f t="shared" ref="M51" si="79">K51/C51*100</f>
        <v>0</v>
      </c>
      <c r="N51" s="175">
        <v>143451078</v>
      </c>
      <c r="O51" s="171">
        <v>280</v>
      </c>
      <c r="P51" s="172" t="str">
        <f>L51</f>
        <v>Orang</v>
      </c>
      <c r="Q51" s="178">
        <f>O51/C51*100</f>
        <v>100</v>
      </c>
      <c r="R51" s="173">
        <v>306548922</v>
      </c>
      <c r="S51" s="171">
        <v>0</v>
      </c>
      <c r="T51" s="172" t="str">
        <f>P51</f>
        <v>Orang</v>
      </c>
      <c r="U51" s="134">
        <f t="shared" ref="U51" si="80">S51/C51*100</f>
        <v>0</v>
      </c>
      <c r="V51" s="176">
        <v>0</v>
      </c>
      <c r="W51" s="171">
        <v>0</v>
      </c>
      <c r="X51" s="172" t="str">
        <f>T51</f>
        <v>Orang</v>
      </c>
      <c r="Y51" s="134">
        <f t="shared" ref="Y51" si="81">W51/C51*100</f>
        <v>0</v>
      </c>
      <c r="Z51" s="174">
        <v>0</v>
      </c>
      <c r="AA51" s="171">
        <v>0</v>
      </c>
      <c r="AB51" s="172" t="str">
        <f>X51</f>
        <v>Orang</v>
      </c>
      <c r="AC51" s="128">
        <f t="shared" ref="AC51" si="82">AA51/C51*100</f>
        <v>0</v>
      </c>
      <c r="AD51" s="174">
        <v>0</v>
      </c>
      <c r="AE51" s="171">
        <v>0</v>
      </c>
      <c r="AF51" s="172" t="str">
        <f>AB51</f>
        <v>Orang</v>
      </c>
      <c r="AG51" s="128">
        <f t="shared" ref="AG51" si="83">AE51/C51*100</f>
        <v>0</v>
      </c>
      <c r="AH51" s="173">
        <v>150000000</v>
      </c>
      <c r="AI51" s="171">
        <v>0</v>
      </c>
      <c r="AJ51" s="172" t="str">
        <f>AF51</f>
        <v>Orang</v>
      </c>
      <c r="AK51" s="128">
        <f t="shared" ref="AK51" si="84">AI51/C51*100</f>
        <v>0</v>
      </c>
      <c r="AL51" s="176">
        <v>0</v>
      </c>
      <c r="AM51" s="171">
        <v>0</v>
      </c>
      <c r="AN51" s="172" t="str">
        <f>AJ51</f>
        <v>Orang</v>
      </c>
      <c r="AO51" s="128">
        <f t="shared" ref="AO51" si="85">AM51/C51*100</f>
        <v>0</v>
      </c>
      <c r="AP51" s="177">
        <v>0</v>
      </c>
      <c r="AQ51" s="171">
        <v>0</v>
      </c>
      <c r="AR51" s="172" t="str">
        <f>AN51</f>
        <v>Orang</v>
      </c>
      <c r="AS51" s="128">
        <f t="shared" ref="AS51" si="86">AQ51/C51*100</f>
        <v>0</v>
      </c>
      <c r="AT51" s="177">
        <v>0</v>
      </c>
      <c r="AU51" s="171">
        <v>0</v>
      </c>
      <c r="AV51" s="172" t="str">
        <f>AR51</f>
        <v>Orang</v>
      </c>
      <c r="AW51" s="128">
        <f t="shared" ref="AW51" si="87">AU51/C51*100</f>
        <v>0</v>
      </c>
      <c r="AX51" s="177">
        <v>0</v>
      </c>
      <c r="AY51" s="171">
        <v>0</v>
      </c>
      <c r="AZ51" s="172" t="str">
        <f>AV51</f>
        <v>Orang</v>
      </c>
      <c r="BA51" s="128">
        <f>AY51/C51*100</f>
        <v>0</v>
      </c>
      <c r="BB51" s="179">
        <v>0</v>
      </c>
      <c r="BC51" s="88"/>
      <c r="BD51" s="88"/>
      <c r="BE51" s="139"/>
      <c r="BF51" s="140">
        <f t="shared" si="49"/>
        <v>280</v>
      </c>
      <c r="BG51" s="140"/>
      <c r="BH51" s="139">
        <f t="shared" si="64"/>
        <v>600000000</v>
      </c>
      <c r="BI51" s="137"/>
      <c r="BJ51" s="140">
        <f t="shared" si="51"/>
        <v>0</v>
      </c>
      <c r="BK51" s="140"/>
      <c r="BL51" s="137">
        <f t="shared" si="50"/>
        <v>0</v>
      </c>
    </row>
    <row r="52" spans="1:64" ht="195" x14ac:dyDescent="0.25">
      <c r="A52" s="103">
        <v>2</v>
      </c>
      <c r="B52" s="95" t="s">
        <v>497</v>
      </c>
      <c r="C52" s="113">
        <v>120</v>
      </c>
      <c r="D52" s="114" t="s">
        <v>527</v>
      </c>
      <c r="E52" s="112">
        <v>100</v>
      </c>
      <c r="F52" s="124">
        <v>234752800</v>
      </c>
      <c r="G52" s="113">
        <v>0</v>
      </c>
      <c r="H52" s="114" t="str">
        <f>D52</f>
        <v>Orang</v>
      </c>
      <c r="I52" s="129">
        <f>J52/234752800*100</f>
        <v>0</v>
      </c>
      <c r="J52" s="133">
        <v>0</v>
      </c>
      <c r="K52" s="113">
        <v>0</v>
      </c>
      <c r="L52" s="114" t="str">
        <f>H52</f>
        <v>Orang</v>
      </c>
      <c r="M52" s="129">
        <f>N52/234752800*100</f>
        <v>0</v>
      </c>
      <c r="N52" s="133">
        <v>0</v>
      </c>
      <c r="O52" s="113">
        <v>0</v>
      </c>
      <c r="P52" s="114" t="str">
        <f>L52</f>
        <v>Orang</v>
      </c>
      <c r="Q52" s="129">
        <f>R52/234752800*100</f>
        <v>0</v>
      </c>
      <c r="R52" s="197">
        <v>0</v>
      </c>
      <c r="S52" s="113">
        <v>60</v>
      </c>
      <c r="T52" s="114" t="str">
        <f>P52</f>
        <v>Orang</v>
      </c>
      <c r="U52" s="129">
        <f>V52/234752800*100</f>
        <v>23.058297920195201</v>
      </c>
      <c r="V52" s="198">
        <v>54130000</v>
      </c>
      <c r="W52" s="113">
        <v>0</v>
      </c>
      <c r="X52" s="114" t="str">
        <f>T52</f>
        <v>Orang</v>
      </c>
      <c r="Y52" s="129">
        <f>Z52/234752800*100</f>
        <v>0</v>
      </c>
      <c r="Z52" s="133">
        <v>0</v>
      </c>
      <c r="AA52" s="113">
        <v>0</v>
      </c>
      <c r="AB52" s="114" t="str">
        <f>X52</f>
        <v>Orang</v>
      </c>
      <c r="AC52" s="129">
        <f>AD52/234752800*100</f>
        <v>0</v>
      </c>
      <c r="AD52" s="100">
        <v>0</v>
      </c>
      <c r="AE52" s="113">
        <v>60</v>
      </c>
      <c r="AF52" s="114" t="str">
        <f>AB52</f>
        <v>Orang</v>
      </c>
      <c r="AG52" s="129">
        <f>AH52/234752800*100</f>
        <v>76.941702079804799</v>
      </c>
      <c r="AH52" s="124">
        <v>180622800</v>
      </c>
      <c r="AI52" s="113">
        <v>0</v>
      </c>
      <c r="AJ52" s="114" t="str">
        <f>AF52</f>
        <v>Orang</v>
      </c>
      <c r="AK52" s="129">
        <f>AL52/234752800*100</f>
        <v>0</v>
      </c>
      <c r="AL52" s="125">
        <v>0</v>
      </c>
      <c r="AM52" s="113">
        <v>0</v>
      </c>
      <c r="AN52" s="114" t="str">
        <f>AJ52</f>
        <v>Orang</v>
      </c>
      <c r="AO52" s="129">
        <f>AP52/234752800*100</f>
        <v>0</v>
      </c>
      <c r="AP52" s="96">
        <v>0</v>
      </c>
      <c r="AQ52" s="113">
        <v>0</v>
      </c>
      <c r="AR52" s="114" t="str">
        <f>AN52</f>
        <v>Orang</v>
      </c>
      <c r="AS52" s="129">
        <f>AT52/234752800*100</f>
        <v>0</v>
      </c>
      <c r="AT52" s="96">
        <v>0</v>
      </c>
      <c r="AU52" s="113">
        <v>0</v>
      </c>
      <c r="AV52" s="114" t="str">
        <f>AR52</f>
        <v>Orang</v>
      </c>
      <c r="AW52" s="129">
        <f>AX52/234752800*100</f>
        <v>0</v>
      </c>
      <c r="AX52" s="96">
        <v>0</v>
      </c>
      <c r="AY52" s="113">
        <v>0</v>
      </c>
      <c r="AZ52" s="114" t="str">
        <f>AV52</f>
        <v>Orang</v>
      </c>
      <c r="BA52" s="129">
        <f>BB52/234752800*100</f>
        <v>0</v>
      </c>
      <c r="BB52" s="180">
        <v>0</v>
      </c>
      <c r="BC52" s="88"/>
      <c r="BD52" s="88"/>
      <c r="BE52" s="139"/>
      <c r="BF52" s="140">
        <f t="shared" si="49"/>
        <v>120</v>
      </c>
      <c r="BG52" s="140"/>
      <c r="BH52" s="139">
        <f t="shared" si="64"/>
        <v>234752800</v>
      </c>
      <c r="BI52" s="137"/>
      <c r="BJ52" s="140">
        <f t="shared" si="51"/>
        <v>0</v>
      </c>
      <c r="BK52" s="140"/>
      <c r="BL52" s="137">
        <f t="shared" si="50"/>
        <v>0</v>
      </c>
    </row>
    <row r="53" spans="1:64" ht="105" x14ac:dyDescent="0.25">
      <c r="A53" s="103">
        <v>3</v>
      </c>
      <c r="B53" s="95" t="s">
        <v>499</v>
      </c>
      <c r="C53" s="113">
        <v>12</v>
      </c>
      <c r="D53" s="195" t="s">
        <v>529</v>
      </c>
      <c r="E53" s="112">
        <v>100</v>
      </c>
      <c r="F53" s="124">
        <v>254785000</v>
      </c>
      <c r="G53" s="113">
        <v>0</v>
      </c>
      <c r="H53" s="195" t="str">
        <f t="shared" ref="H53:H59" si="88">D53</f>
        <v>Kab/ Kota</v>
      </c>
      <c r="I53" s="129">
        <f>J53/254785000*100</f>
        <v>0</v>
      </c>
      <c r="J53" s="133">
        <v>0</v>
      </c>
      <c r="K53" s="113">
        <v>0</v>
      </c>
      <c r="L53" s="195" t="str">
        <f t="shared" ref="L53:L59" si="89">H53</f>
        <v>Kab/ Kota</v>
      </c>
      <c r="M53" s="129">
        <f>N53/254785000*100</f>
        <v>0</v>
      </c>
      <c r="N53" s="133">
        <v>0</v>
      </c>
      <c r="O53" s="113">
        <v>0</v>
      </c>
      <c r="P53" s="195" t="str">
        <f t="shared" ref="P53:P59" si="90">L53</f>
        <v>Kab/ Kota</v>
      </c>
      <c r="Q53" s="129">
        <f>R53/254785000*100</f>
        <v>0</v>
      </c>
      <c r="R53" s="197">
        <v>0</v>
      </c>
      <c r="S53" s="113">
        <v>6</v>
      </c>
      <c r="T53" s="195" t="str">
        <f t="shared" ref="T53:T59" si="91">P53</f>
        <v>Kab/ Kota</v>
      </c>
      <c r="U53" s="129">
        <f>V53/254785000*100</f>
        <v>52.995918127048292</v>
      </c>
      <c r="V53" s="198">
        <v>135025650</v>
      </c>
      <c r="W53" s="113">
        <v>0</v>
      </c>
      <c r="X53" s="195" t="str">
        <f t="shared" ref="X53:X59" si="92">T53</f>
        <v>Kab/ Kota</v>
      </c>
      <c r="Y53" s="129">
        <f>Z53/254785000*100</f>
        <v>0</v>
      </c>
      <c r="Z53" s="133">
        <v>0</v>
      </c>
      <c r="AA53" s="113">
        <v>6</v>
      </c>
      <c r="AB53" s="195" t="str">
        <f t="shared" ref="AB53:AB59" si="93">X53</f>
        <v>Kab/ Kota</v>
      </c>
      <c r="AC53" s="129">
        <f>AD53/254785000*100</f>
        <v>47.004081872951701</v>
      </c>
      <c r="AD53" s="99">
        <v>119759350</v>
      </c>
      <c r="AE53" s="113">
        <v>0</v>
      </c>
      <c r="AF53" s="195" t="str">
        <f t="shared" ref="AF53:AF59" si="94">AB53</f>
        <v>Kab/ Kota</v>
      </c>
      <c r="AG53" s="129">
        <f>AH53/254785000*100</f>
        <v>0</v>
      </c>
      <c r="AH53" s="125">
        <v>0</v>
      </c>
      <c r="AI53" s="113">
        <v>0</v>
      </c>
      <c r="AJ53" s="195" t="str">
        <f t="shared" ref="AJ53:AJ59" si="95">AF53</f>
        <v>Kab/ Kota</v>
      </c>
      <c r="AK53" s="129">
        <f>AL53/254785000*100</f>
        <v>0</v>
      </c>
      <c r="AL53" s="125">
        <v>0</v>
      </c>
      <c r="AM53" s="113">
        <v>0</v>
      </c>
      <c r="AN53" s="195" t="str">
        <f t="shared" ref="AN53:AN59" si="96">AJ53</f>
        <v>Kab/ Kota</v>
      </c>
      <c r="AO53" s="129">
        <f>AP53/254785000*100</f>
        <v>0</v>
      </c>
      <c r="AP53" s="96">
        <v>0</v>
      </c>
      <c r="AQ53" s="113">
        <v>0</v>
      </c>
      <c r="AR53" s="195" t="str">
        <f t="shared" ref="AR53:AR59" si="97">AN53</f>
        <v>Kab/ Kota</v>
      </c>
      <c r="AS53" s="129">
        <f>AT53/254785000*100</f>
        <v>0</v>
      </c>
      <c r="AT53" s="96">
        <v>0</v>
      </c>
      <c r="AU53" s="113">
        <v>0</v>
      </c>
      <c r="AV53" s="195" t="str">
        <f t="shared" ref="AV53:AV59" si="98">AR53</f>
        <v>Kab/ Kota</v>
      </c>
      <c r="AW53" s="129">
        <f>AX53/254785000*100</f>
        <v>0</v>
      </c>
      <c r="AX53" s="96">
        <v>0</v>
      </c>
      <c r="AY53" s="113">
        <v>0</v>
      </c>
      <c r="AZ53" s="195" t="str">
        <f t="shared" ref="AZ53:AZ59" si="99">AV53</f>
        <v>Kab/ Kota</v>
      </c>
      <c r="BA53" s="129">
        <f>BB53/254785000*100</f>
        <v>0</v>
      </c>
      <c r="BB53" s="180">
        <v>0</v>
      </c>
      <c r="BC53" s="88"/>
      <c r="BD53" s="88"/>
      <c r="BE53" s="139"/>
      <c r="BF53" s="140">
        <f t="shared" si="49"/>
        <v>12</v>
      </c>
      <c r="BG53" s="140"/>
      <c r="BH53" s="139">
        <f t="shared" si="64"/>
        <v>254785000</v>
      </c>
      <c r="BI53" s="137"/>
      <c r="BJ53" s="140">
        <f t="shared" si="51"/>
        <v>0</v>
      </c>
      <c r="BK53" s="140"/>
      <c r="BL53" s="137">
        <f t="shared" si="50"/>
        <v>0</v>
      </c>
    </row>
    <row r="54" spans="1:64" ht="150" x14ac:dyDescent="0.25">
      <c r="A54" s="103">
        <v>4</v>
      </c>
      <c r="B54" s="95" t="s">
        <v>501</v>
      </c>
      <c r="C54" s="113">
        <v>300</v>
      </c>
      <c r="D54" s="114" t="s">
        <v>527</v>
      </c>
      <c r="E54" s="112">
        <v>100</v>
      </c>
      <c r="F54" s="124">
        <v>774238800</v>
      </c>
      <c r="G54" s="113">
        <v>0</v>
      </c>
      <c r="H54" s="114" t="str">
        <f t="shared" si="88"/>
        <v>Orang</v>
      </c>
      <c r="I54" s="129">
        <f>J54/774283800*100</f>
        <v>0</v>
      </c>
      <c r="J54" s="133">
        <v>0</v>
      </c>
      <c r="K54" s="113">
        <v>300</v>
      </c>
      <c r="L54" s="114" t="str">
        <f t="shared" si="89"/>
        <v>Orang</v>
      </c>
      <c r="M54" s="121">
        <f>N54/774238800*100</f>
        <v>100</v>
      </c>
      <c r="N54" s="132">
        <v>774238800</v>
      </c>
      <c r="O54" s="113">
        <v>0</v>
      </c>
      <c r="P54" s="114" t="str">
        <f t="shared" si="90"/>
        <v>Orang</v>
      </c>
      <c r="Q54" s="121">
        <f>R54/774238800*100</f>
        <v>0</v>
      </c>
      <c r="R54" s="197">
        <v>0</v>
      </c>
      <c r="S54" s="113">
        <v>0</v>
      </c>
      <c r="T54" s="114" t="str">
        <f t="shared" si="91"/>
        <v>Orang</v>
      </c>
      <c r="U54" s="121">
        <f>V54/774238800*100</f>
        <v>0</v>
      </c>
      <c r="V54" s="197">
        <v>0</v>
      </c>
      <c r="W54" s="113">
        <v>0</v>
      </c>
      <c r="X54" s="114" t="str">
        <f t="shared" si="92"/>
        <v>Orang</v>
      </c>
      <c r="Y54" s="121">
        <f>Z54/774238800*100</f>
        <v>0</v>
      </c>
      <c r="Z54" s="133">
        <v>0</v>
      </c>
      <c r="AA54" s="113">
        <v>0</v>
      </c>
      <c r="AB54" s="114" t="str">
        <f t="shared" si="93"/>
        <v>Orang</v>
      </c>
      <c r="AC54" s="121">
        <f>AD54/774238800*100</f>
        <v>0</v>
      </c>
      <c r="AD54" s="100">
        <v>0</v>
      </c>
      <c r="AE54" s="113">
        <v>0</v>
      </c>
      <c r="AF54" s="114" t="str">
        <f t="shared" si="94"/>
        <v>Orang</v>
      </c>
      <c r="AG54" s="121">
        <f>AH54/774238800*100</f>
        <v>0</v>
      </c>
      <c r="AH54" s="125">
        <v>0</v>
      </c>
      <c r="AI54" s="113">
        <v>0</v>
      </c>
      <c r="AJ54" s="114" t="str">
        <f t="shared" si="95"/>
        <v>Orang</v>
      </c>
      <c r="AK54" s="121">
        <f>AL54/774238800*100</f>
        <v>0</v>
      </c>
      <c r="AL54" s="125">
        <v>0</v>
      </c>
      <c r="AM54" s="113">
        <v>0</v>
      </c>
      <c r="AN54" s="114" t="str">
        <f t="shared" si="96"/>
        <v>Orang</v>
      </c>
      <c r="AO54" s="121">
        <f>AP54/774238800*100</f>
        <v>0</v>
      </c>
      <c r="AP54" s="96">
        <v>0</v>
      </c>
      <c r="AQ54" s="113">
        <v>0</v>
      </c>
      <c r="AR54" s="114" t="str">
        <f t="shared" si="97"/>
        <v>Orang</v>
      </c>
      <c r="AS54" s="121">
        <f>AT54/774238800*100</f>
        <v>0</v>
      </c>
      <c r="AT54" s="96">
        <v>0</v>
      </c>
      <c r="AU54" s="113">
        <v>0</v>
      </c>
      <c r="AV54" s="114" t="str">
        <f t="shared" si="98"/>
        <v>Orang</v>
      </c>
      <c r="AW54" s="121">
        <f>AX54/774238800*100</f>
        <v>0</v>
      </c>
      <c r="AX54" s="96">
        <v>0</v>
      </c>
      <c r="AY54" s="113">
        <v>0</v>
      </c>
      <c r="AZ54" s="114" t="str">
        <f t="shared" si="99"/>
        <v>Orang</v>
      </c>
      <c r="BA54" s="121">
        <f>BB54/774238800*100</f>
        <v>0</v>
      </c>
      <c r="BB54" s="180">
        <v>0</v>
      </c>
      <c r="BC54" s="88"/>
      <c r="BD54" s="88"/>
      <c r="BE54" s="139"/>
      <c r="BF54" s="140">
        <f t="shared" si="49"/>
        <v>300</v>
      </c>
      <c r="BG54" s="140"/>
      <c r="BH54" s="139">
        <f t="shared" si="64"/>
        <v>774238800</v>
      </c>
      <c r="BI54" s="137"/>
      <c r="BJ54" s="140">
        <f t="shared" si="51"/>
        <v>0</v>
      </c>
      <c r="BK54" s="140"/>
      <c r="BL54" s="137">
        <f t="shared" si="50"/>
        <v>0</v>
      </c>
    </row>
    <row r="55" spans="1:64" ht="180" x14ac:dyDescent="0.25">
      <c r="A55" s="103">
        <v>5</v>
      </c>
      <c r="B55" s="95" t="s">
        <v>503</v>
      </c>
      <c r="C55" s="113">
        <v>300</v>
      </c>
      <c r="D55" s="114" t="s">
        <v>533</v>
      </c>
      <c r="E55" s="112">
        <v>100</v>
      </c>
      <c r="F55" s="124">
        <v>1042347368</v>
      </c>
      <c r="G55" s="113">
        <v>0</v>
      </c>
      <c r="H55" s="114" t="str">
        <f t="shared" si="88"/>
        <v>BUMDes</v>
      </c>
      <c r="I55" s="129">
        <f>J55/1042347368*100</f>
        <v>0</v>
      </c>
      <c r="J55" s="133">
        <v>0</v>
      </c>
      <c r="K55" s="113">
        <v>0</v>
      </c>
      <c r="L55" s="114" t="str">
        <f t="shared" si="89"/>
        <v>BUMDes</v>
      </c>
      <c r="M55" s="129">
        <f>N55/1042347368*100</f>
        <v>26.551548600446989</v>
      </c>
      <c r="N55" s="132">
        <v>276759368</v>
      </c>
      <c r="O55" s="113">
        <v>300</v>
      </c>
      <c r="P55" s="114" t="str">
        <f t="shared" si="90"/>
        <v>BUMDes</v>
      </c>
      <c r="Q55" s="129">
        <f>R55/1042347368*100</f>
        <v>72.465093997340048</v>
      </c>
      <c r="R55" s="198">
        <v>755338000</v>
      </c>
      <c r="S55" s="113">
        <v>0</v>
      </c>
      <c r="T55" s="114" t="str">
        <f t="shared" si="91"/>
        <v>BUMDes</v>
      </c>
      <c r="U55" s="129">
        <f>V55/1042347368*100</f>
        <v>0.26382759571567316</v>
      </c>
      <c r="V55" s="198">
        <v>2750000</v>
      </c>
      <c r="W55" s="113">
        <v>0</v>
      </c>
      <c r="X55" s="114" t="str">
        <f t="shared" si="92"/>
        <v>BUMDes</v>
      </c>
      <c r="Y55" s="129">
        <f>Z55/1042347368*100</f>
        <v>0</v>
      </c>
      <c r="Z55" s="133">
        <v>0</v>
      </c>
      <c r="AA55" s="113">
        <v>0</v>
      </c>
      <c r="AB55" s="114" t="str">
        <f t="shared" si="93"/>
        <v>BUMDes</v>
      </c>
      <c r="AC55" s="129">
        <f>AD55/1042347368*100</f>
        <v>0</v>
      </c>
      <c r="AD55" s="100">
        <v>0</v>
      </c>
      <c r="AE55" s="113">
        <v>0</v>
      </c>
      <c r="AF55" s="114" t="str">
        <f t="shared" si="94"/>
        <v>BUMDes</v>
      </c>
      <c r="AG55" s="129">
        <f>AH55/1042347368*100</f>
        <v>0</v>
      </c>
      <c r="AH55" s="125">
        <v>0</v>
      </c>
      <c r="AI55" s="113">
        <v>0</v>
      </c>
      <c r="AJ55" s="114" t="str">
        <f t="shared" si="95"/>
        <v>BUMDes</v>
      </c>
      <c r="AK55" s="129">
        <f>AL55/1042347368*100</f>
        <v>0.71952980649729048</v>
      </c>
      <c r="AL55" s="124">
        <v>7500000</v>
      </c>
      <c r="AM55" s="113">
        <v>0</v>
      </c>
      <c r="AN55" s="114" t="str">
        <f t="shared" si="96"/>
        <v>BUMDes</v>
      </c>
      <c r="AO55" s="129">
        <f>AP55/1042347368*100</f>
        <v>0</v>
      </c>
      <c r="AP55" s="96">
        <v>0</v>
      </c>
      <c r="AQ55" s="113">
        <v>0</v>
      </c>
      <c r="AR55" s="114" t="str">
        <f t="shared" si="97"/>
        <v>BUMDes</v>
      </c>
      <c r="AS55" s="129">
        <f>AT55/1042347368*100</f>
        <v>0</v>
      </c>
      <c r="AT55" s="96">
        <v>0</v>
      </c>
      <c r="AU55" s="113">
        <v>0</v>
      </c>
      <c r="AV55" s="114" t="str">
        <f t="shared" si="98"/>
        <v>BUMDes</v>
      </c>
      <c r="AW55" s="129">
        <f>AX55/1042347368*100</f>
        <v>0</v>
      </c>
      <c r="AX55" s="96">
        <v>0</v>
      </c>
      <c r="AY55" s="113">
        <v>0</v>
      </c>
      <c r="AZ55" s="114" t="str">
        <f t="shared" si="99"/>
        <v>BUMDes</v>
      </c>
      <c r="BA55" s="129">
        <f>BB55/1042347368*100</f>
        <v>0</v>
      </c>
      <c r="BB55" s="180">
        <v>0</v>
      </c>
      <c r="BC55" s="88"/>
      <c r="BD55" s="88"/>
      <c r="BE55" s="139"/>
      <c r="BF55" s="140">
        <f t="shared" si="49"/>
        <v>300</v>
      </c>
      <c r="BG55" s="140"/>
      <c r="BH55" s="139">
        <f t="shared" si="64"/>
        <v>1042347368</v>
      </c>
      <c r="BI55" s="137"/>
      <c r="BJ55" s="140">
        <f t="shared" si="51"/>
        <v>0</v>
      </c>
      <c r="BK55" s="140"/>
      <c r="BL55" s="137">
        <f t="shared" si="50"/>
        <v>0</v>
      </c>
    </row>
    <row r="56" spans="1:64" ht="180" x14ac:dyDescent="0.25">
      <c r="A56" s="103">
        <v>6</v>
      </c>
      <c r="B56" s="95" t="s">
        <v>505</v>
      </c>
      <c r="C56" s="113">
        <v>10</v>
      </c>
      <c r="D56" s="199" t="s">
        <v>534</v>
      </c>
      <c r="E56" s="112">
        <v>100</v>
      </c>
      <c r="F56" s="124">
        <v>1429357562</v>
      </c>
      <c r="G56" s="113">
        <v>0</v>
      </c>
      <c r="H56" s="199" t="s">
        <v>534</v>
      </c>
      <c r="I56" s="129">
        <f>J56/1429357562*100</f>
        <v>4.390364011660786</v>
      </c>
      <c r="J56" s="132">
        <v>62754000</v>
      </c>
      <c r="K56" s="113">
        <v>4</v>
      </c>
      <c r="L56" s="199" t="s">
        <v>534</v>
      </c>
      <c r="M56" s="129">
        <f>N56/1429357562*100</f>
        <v>39.912403807606537</v>
      </c>
      <c r="N56" s="132">
        <v>570490962</v>
      </c>
      <c r="O56" s="113">
        <v>6</v>
      </c>
      <c r="P56" s="199" t="s">
        <v>534</v>
      </c>
      <c r="Q56" s="129">
        <f>R56/1429357562*100</f>
        <v>55.43137847827051</v>
      </c>
      <c r="R56" s="198">
        <v>792312600</v>
      </c>
      <c r="S56" s="113">
        <v>0</v>
      </c>
      <c r="T56" s="199" t="s">
        <v>534</v>
      </c>
      <c r="U56" s="129">
        <f>V56/1429357562*100</f>
        <v>0.26585370246216949</v>
      </c>
      <c r="V56" s="198">
        <v>3800000</v>
      </c>
      <c r="W56" s="113">
        <v>0</v>
      </c>
      <c r="X56" s="199" t="s">
        <v>534</v>
      </c>
      <c r="Y56" s="129">
        <f>Z56/1429357562*100</f>
        <v>0</v>
      </c>
      <c r="Z56" s="133">
        <v>0</v>
      </c>
      <c r="AA56" s="113">
        <v>0</v>
      </c>
      <c r="AB56" s="199" t="s">
        <v>534</v>
      </c>
      <c r="AC56" s="129">
        <f>AD56/1429357562*100</f>
        <v>0</v>
      </c>
      <c r="AD56" s="100">
        <v>0</v>
      </c>
      <c r="AE56" s="113">
        <v>0</v>
      </c>
      <c r="AF56" s="199" t="s">
        <v>534</v>
      </c>
      <c r="AG56" s="129">
        <f>AH56/1429357562*100</f>
        <v>0</v>
      </c>
      <c r="AH56" s="125">
        <v>0</v>
      </c>
      <c r="AI56" s="113">
        <v>0</v>
      </c>
      <c r="AJ56" s="199" t="s">
        <v>534</v>
      </c>
      <c r="AK56" s="129">
        <f>AL56/1429357562*100</f>
        <v>0</v>
      </c>
      <c r="AL56" s="124">
        <v>0</v>
      </c>
      <c r="AM56" s="113">
        <v>0</v>
      </c>
      <c r="AN56" s="199" t="s">
        <v>534</v>
      </c>
      <c r="AO56" s="129">
        <f>AP56/1429357562*100</f>
        <v>0</v>
      </c>
      <c r="AP56" s="96">
        <v>0</v>
      </c>
      <c r="AQ56" s="113">
        <v>0</v>
      </c>
      <c r="AR56" s="199" t="s">
        <v>534</v>
      </c>
      <c r="AS56" s="129">
        <f>AT56/1429357562*100</f>
        <v>0</v>
      </c>
      <c r="AT56" s="96">
        <v>0</v>
      </c>
      <c r="AU56" s="113">
        <v>0</v>
      </c>
      <c r="AV56" s="199" t="s">
        <v>534</v>
      </c>
      <c r="AW56" s="129">
        <f>AX56/1429357562*100</f>
        <v>0</v>
      </c>
      <c r="AX56" s="96">
        <v>0</v>
      </c>
      <c r="AY56" s="113">
        <v>0</v>
      </c>
      <c r="AZ56" s="199" t="s">
        <v>534</v>
      </c>
      <c r="BA56" s="129">
        <f>BB56/1429357562*100</f>
        <v>0</v>
      </c>
      <c r="BB56" s="180">
        <v>0</v>
      </c>
      <c r="BC56" s="88"/>
      <c r="BD56" s="88"/>
      <c r="BE56" s="139"/>
      <c r="BF56" s="140">
        <f t="shared" si="49"/>
        <v>10</v>
      </c>
      <c r="BG56" s="140"/>
      <c r="BH56" s="139">
        <f t="shared" si="64"/>
        <v>1429357562</v>
      </c>
      <c r="BI56" s="137"/>
      <c r="BJ56" s="140">
        <f t="shared" si="51"/>
        <v>0</v>
      </c>
      <c r="BK56" s="140"/>
      <c r="BL56" s="137">
        <f t="shared" si="50"/>
        <v>0</v>
      </c>
    </row>
    <row r="57" spans="1:64" ht="135" x14ac:dyDescent="0.25">
      <c r="A57" s="103">
        <v>7</v>
      </c>
      <c r="B57" s="95" t="s">
        <v>507</v>
      </c>
      <c r="C57" s="113">
        <v>12</v>
      </c>
      <c r="D57" s="195" t="s">
        <v>529</v>
      </c>
      <c r="E57" s="112">
        <v>100</v>
      </c>
      <c r="F57" s="124">
        <v>313704600</v>
      </c>
      <c r="G57" s="113">
        <v>0</v>
      </c>
      <c r="H57" s="195" t="s">
        <v>529</v>
      </c>
      <c r="I57" s="129">
        <f>J57/313704600*100</f>
        <v>1.0200679237728743</v>
      </c>
      <c r="J57" s="132">
        <v>3200000</v>
      </c>
      <c r="K57" s="113">
        <v>0</v>
      </c>
      <c r="L57" s="195" t="s">
        <v>529</v>
      </c>
      <c r="M57" s="129">
        <f>N57/313704600*100</f>
        <v>0.72751084937868293</v>
      </c>
      <c r="N57" s="132">
        <v>2282235</v>
      </c>
      <c r="O57" s="113">
        <v>0</v>
      </c>
      <c r="P57" s="195" t="s">
        <v>529</v>
      </c>
      <c r="Q57" s="129">
        <f>R57/313704600*100</f>
        <v>0</v>
      </c>
      <c r="R57" s="197">
        <v>0</v>
      </c>
      <c r="S57" s="113">
        <v>8</v>
      </c>
      <c r="T57" s="195" t="s">
        <v>529</v>
      </c>
      <c r="U57" s="129">
        <f>V57/313704600*100</f>
        <v>60.067656005044235</v>
      </c>
      <c r="V57" s="198">
        <v>188435000</v>
      </c>
      <c r="W57" s="113">
        <v>2</v>
      </c>
      <c r="X57" s="195" t="s">
        <v>529</v>
      </c>
      <c r="Y57" s="129">
        <f>Z57/313704600*100</f>
        <v>16.990303935613312</v>
      </c>
      <c r="Z57" s="132">
        <v>53299365</v>
      </c>
      <c r="AA57" s="113">
        <v>1</v>
      </c>
      <c r="AB57" s="195" t="s">
        <v>529</v>
      </c>
      <c r="AC57" s="129">
        <f>AD57/313704600*100</f>
        <v>11.602953861690265</v>
      </c>
      <c r="AD57" s="99">
        <v>36399000</v>
      </c>
      <c r="AE57" s="113">
        <v>1</v>
      </c>
      <c r="AF57" s="195" t="s">
        <v>529</v>
      </c>
      <c r="AG57" s="129">
        <f>AH57/313704600*100</f>
        <v>9.5915074245006302</v>
      </c>
      <c r="AH57" s="124">
        <v>30089000</v>
      </c>
      <c r="AI57" s="113">
        <v>0</v>
      </c>
      <c r="AJ57" s="195" t="s">
        <v>529</v>
      </c>
      <c r="AK57" s="129">
        <f>AL57/313704600*100</f>
        <v>0</v>
      </c>
      <c r="AL57" s="125">
        <v>0</v>
      </c>
      <c r="AM57" s="113">
        <v>0</v>
      </c>
      <c r="AN57" s="195" t="s">
        <v>529</v>
      </c>
      <c r="AO57" s="129">
        <f>AP57/313704600*100</f>
        <v>0</v>
      </c>
      <c r="AP57" s="96">
        <v>0</v>
      </c>
      <c r="AQ57" s="113">
        <v>0</v>
      </c>
      <c r="AR57" s="195" t="s">
        <v>529</v>
      </c>
      <c r="AS57" s="129">
        <f>AT57/313704600*100</f>
        <v>0</v>
      </c>
      <c r="AT57" s="96">
        <v>0</v>
      </c>
      <c r="AU57" s="113">
        <v>0</v>
      </c>
      <c r="AV57" s="195" t="s">
        <v>529</v>
      </c>
      <c r="AW57" s="129">
        <f>AX57/313704600*100</f>
        <v>0</v>
      </c>
      <c r="AX57" s="96">
        <v>0</v>
      </c>
      <c r="AY57" s="113">
        <v>0</v>
      </c>
      <c r="AZ57" s="195" t="s">
        <v>529</v>
      </c>
      <c r="BA57" s="129">
        <f>BB57/313704600*100</f>
        <v>0</v>
      </c>
      <c r="BB57" s="180">
        <v>0</v>
      </c>
      <c r="BC57" s="88"/>
      <c r="BD57" s="88"/>
      <c r="BE57" s="139"/>
      <c r="BF57" s="140">
        <f t="shared" si="49"/>
        <v>12</v>
      </c>
      <c r="BG57" s="140"/>
      <c r="BH57" s="139">
        <f t="shared" si="64"/>
        <v>313704600</v>
      </c>
      <c r="BI57" s="137"/>
      <c r="BJ57" s="140">
        <f t="shared" si="51"/>
        <v>0</v>
      </c>
      <c r="BK57" s="140"/>
      <c r="BL57" s="137">
        <f t="shared" si="50"/>
        <v>0</v>
      </c>
    </row>
    <row r="58" spans="1:64" ht="255" x14ac:dyDescent="0.25">
      <c r="A58" s="103">
        <v>8</v>
      </c>
      <c r="B58" s="95" t="s">
        <v>509</v>
      </c>
      <c r="C58" s="113">
        <v>180</v>
      </c>
      <c r="D58" s="114" t="s">
        <v>527</v>
      </c>
      <c r="E58" s="112">
        <v>100</v>
      </c>
      <c r="F58" s="124">
        <v>546804062</v>
      </c>
      <c r="G58" s="113">
        <v>0</v>
      </c>
      <c r="H58" s="114" t="str">
        <f t="shared" si="88"/>
        <v>Orang</v>
      </c>
      <c r="I58" s="129">
        <f>J58/546804062*100</f>
        <v>0.91440432642579739</v>
      </c>
      <c r="J58" s="132">
        <v>5000000</v>
      </c>
      <c r="K58" s="113">
        <v>0</v>
      </c>
      <c r="L58" s="114" t="str">
        <f t="shared" si="89"/>
        <v>Orang</v>
      </c>
      <c r="M58" s="129">
        <f>N58/546804062*100</f>
        <v>0.30175342772051317</v>
      </c>
      <c r="N58" s="132">
        <v>1650000</v>
      </c>
      <c r="O58" s="113">
        <v>0</v>
      </c>
      <c r="P58" s="114" t="str">
        <f t="shared" si="90"/>
        <v>Orang</v>
      </c>
      <c r="Q58" s="129">
        <f>R58/546804062*100</f>
        <v>0</v>
      </c>
      <c r="R58" s="197">
        <v>0</v>
      </c>
      <c r="S58" s="113">
        <v>180</v>
      </c>
      <c r="T58" s="114" t="str">
        <f t="shared" si="91"/>
        <v>Orang</v>
      </c>
      <c r="U58" s="129">
        <f>V58/546804062*100</f>
        <v>97.672653902121155</v>
      </c>
      <c r="V58" s="198">
        <v>534078039</v>
      </c>
      <c r="W58" s="113">
        <v>0</v>
      </c>
      <c r="X58" s="114" t="str">
        <f t="shared" si="92"/>
        <v>Orang</v>
      </c>
      <c r="Y58" s="129">
        <f>Z58/546804062*100</f>
        <v>0.29260938445625523</v>
      </c>
      <c r="Z58" s="132">
        <v>1600000</v>
      </c>
      <c r="AA58" s="113">
        <v>0</v>
      </c>
      <c r="AB58" s="114" t="str">
        <f t="shared" si="93"/>
        <v>Orang</v>
      </c>
      <c r="AC58" s="129">
        <f>AD58/546804062*100</f>
        <v>0</v>
      </c>
      <c r="AD58" s="100">
        <v>0</v>
      </c>
      <c r="AE58" s="113">
        <v>0</v>
      </c>
      <c r="AF58" s="114" t="str">
        <f t="shared" si="94"/>
        <v>Orang</v>
      </c>
      <c r="AG58" s="129">
        <f>AH58/546804062*100</f>
        <v>0</v>
      </c>
      <c r="AH58" s="125">
        <v>0</v>
      </c>
      <c r="AI58" s="113">
        <v>0</v>
      </c>
      <c r="AJ58" s="114" t="str">
        <f t="shared" si="95"/>
        <v>Orang</v>
      </c>
      <c r="AK58" s="129">
        <f>AL58/546804062*100</f>
        <v>0</v>
      </c>
      <c r="AL58" s="125">
        <v>0</v>
      </c>
      <c r="AM58" s="113">
        <v>0</v>
      </c>
      <c r="AN58" s="114" t="str">
        <f t="shared" si="96"/>
        <v>Orang</v>
      </c>
      <c r="AO58" s="129">
        <f>AP58/546804062*100</f>
        <v>0</v>
      </c>
      <c r="AP58" s="96">
        <v>0</v>
      </c>
      <c r="AQ58" s="113">
        <v>0</v>
      </c>
      <c r="AR58" s="114" t="str">
        <f t="shared" si="97"/>
        <v>Orang</v>
      </c>
      <c r="AS58" s="129">
        <f>AT58/546804062*100</f>
        <v>0</v>
      </c>
      <c r="AT58" s="96">
        <v>0</v>
      </c>
      <c r="AU58" s="113">
        <v>0</v>
      </c>
      <c r="AV58" s="114" t="str">
        <f t="shared" si="98"/>
        <v>Orang</v>
      </c>
      <c r="AW58" s="129">
        <f>AX58/546804062*100</f>
        <v>0</v>
      </c>
      <c r="AX58" s="96">
        <v>0</v>
      </c>
      <c r="AY58" s="113">
        <v>0</v>
      </c>
      <c r="AZ58" s="114" t="str">
        <f t="shared" si="99"/>
        <v>Orang</v>
      </c>
      <c r="BA58" s="129">
        <f>BB58/546804062*100</f>
        <v>0.81857895927627544</v>
      </c>
      <c r="BB58" s="181">
        <v>4476023</v>
      </c>
      <c r="BC58" s="88"/>
      <c r="BD58" s="88"/>
      <c r="BE58" s="139"/>
      <c r="BF58" s="140">
        <f t="shared" si="49"/>
        <v>180</v>
      </c>
      <c r="BG58" s="140"/>
      <c r="BH58" s="139">
        <f t="shared" si="64"/>
        <v>546804062</v>
      </c>
      <c r="BI58" s="137"/>
      <c r="BJ58" s="140">
        <f t="shared" si="51"/>
        <v>0</v>
      </c>
      <c r="BK58" s="140"/>
      <c r="BL58" s="137">
        <f t="shared" si="50"/>
        <v>0</v>
      </c>
    </row>
    <row r="59" spans="1:64" ht="120" x14ac:dyDescent="0.25">
      <c r="A59" s="103">
        <v>9</v>
      </c>
      <c r="B59" s="95" t="s">
        <v>511</v>
      </c>
      <c r="C59" s="113">
        <v>2</v>
      </c>
      <c r="D59" s="114" t="s">
        <v>535</v>
      </c>
      <c r="E59" s="112">
        <v>100</v>
      </c>
      <c r="F59" s="124">
        <v>144588000</v>
      </c>
      <c r="G59" s="113">
        <v>0</v>
      </c>
      <c r="H59" s="114" t="str">
        <f t="shared" si="88"/>
        <v xml:space="preserve">Kab </v>
      </c>
      <c r="I59" s="129">
        <f>J59/144588000*100</f>
        <v>0</v>
      </c>
      <c r="J59" s="133">
        <v>0</v>
      </c>
      <c r="K59" s="113">
        <v>1</v>
      </c>
      <c r="L59" s="114" t="str">
        <f t="shared" si="89"/>
        <v xml:space="preserve">Kab </v>
      </c>
      <c r="M59" s="129">
        <f>N59/144588000*100</f>
        <v>53.454241015851935</v>
      </c>
      <c r="N59" s="132">
        <v>77288418</v>
      </c>
      <c r="O59" s="113">
        <v>1</v>
      </c>
      <c r="P59" s="114" t="str">
        <f t="shared" si="90"/>
        <v xml:space="preserve">Kab </v>
      </c>
      <c r="Q59" s="129">
        <f>R59/144588000*100</f>
        <v>45.757600907405873</v>
      </c>
      <c r="R59" s="198">
        <v>66160000</v>
      </c>
      <c r="S59" s="113">
        <v>0</v>
      </c>
      <c r="T59" s="114" t="str">
        <f t="shared" si="91"/>
        <v xml:space="preserve">Kab </v>
      </c>
      <c r="U59" s="129">
        <f>V59/144588000*100</f>
        <v>0</v>
      </c>
      <c r="V59" s="197">
        <v>0</v>
      </c>
      <c r="W59" s="113">
        <v>0</v>
      </c>
      <c r="X59" s="114" t="str">
        <f t="shared" si="92"/>
        <v xml:space="preserve">Kab </v>
      </c>
      <c r="Y59" s="129">
        <f>Z59/144588000*100</f>
        <v>0.78815807674219163</v>
      </c>
      <c r="Z59" s="132">
        <v>1139582</v>
      </c>
      <c r="AA59" s="113">
        <v>0</v>
      </c>
      <c r="AB59" s="114" t="str">
        <f t="shared" si="93"/>
        <v xml:space="preserve">Kab </v>
      </c>
      <c r="AC59" s="129">
        <f>AD59/144588000*100</f>
        <v>0</v>
      </c>
      <c r="AD59" s="100">
        <v>0</v>
      </c>
      <c r="AE59" s="113">
        <v>0</v>
      </c>
      <c r="AF59" s="114" t="str">
        <f t="shared" si="94"/>
        <v xml:space="preserve">Kab </v>
      </c>
      <c r="AG59" s="129">
        <f>AH59/144588000*100</f>
        <v>0</v>
      </c>
      <c r="AH59" s="125">
        <v>0</v>
      </c>
      <c r="AI59" s="113">
        <v>0</v>
      </c>
      <c r="AJ59" s="114" t="str">
        <f t="shared" si="95"/>
        <v xml:space="preserve">Kab </v>
      </c>
      <c r="AK59" s="129">
        <f>AL59/144588000*100</f>
        <v>0</v>
      </c>
      <c r="AL59" s="125">
        <v>0</v>
      </c>
      <c r="AM59" s="113">
        <v>0</v>
      </c>
      <c r="AN59" s="114" t="str">
        <f t="shared" si="96"/>
        <v xml:space="preserve">Kab </v>
      </c>
      <c r="AO59" s="129">
        <f>AP59/144588000*100</f>
        <v>0</v>
      </c>
      <c r="AP59" s="96">
        <v>0</v>
      </c>
      <c r="AQ59" s="113">
        <v>0</v>
      </c>
      <c r="AR59" s="114" t="str">
        <f t="shared" si="97"/>
        <v xml:space="preserve">Kab </v>
      </c>
      <c r="AS59" s="129">
        <f>AT59/144588000*100</f>
        <v>0</v>
      </c>
      <c r="AT59" s="96">
        <v>0</v>
      </c>
      <c r="AU59" s="113">
        <v>0</v>
      </c>
      <c r="AV59" s="114" t="str">
        <f t="shared" si="98"/>
        <v xml:space="preserve">Kab </v>
      </c>
      <c r="AW59" s="129">
        <f>AX59/144588000*100</f>
        <v>0</v>
      </c>
      <c r="AX59" s="96">
        <v>0</v>
      </c>
      <c r="AY59" s="113">
        <v>0</v>
      </c>
      <c r="AZ59" s="114" t="str">
        <f t="shared" si="99"/>
        <v xml:space="preserve">Kab </v>
      </c>
      <c r="BA59" s="129">
        <f>BB59/144588000*100</f>
        <v>0</v>
      </c>
      <c r="BB59" s="180">
        <v>0</v>
      </c>
      <c r="BC59" s="88"/>
      <c r="BD59" s="88"/>
      <c r="BE59" s="139"/>
      <c r="BF59" s="140">
        <f t="shared" si="49"/>
        <v>2</v>
      </c>
      <c r="BG59" s="140"/>
      <c r="BH59" s="139">
        <f t="shared" si="64"/>
        <v>144588000</v>
      </c>
      <c r="BI59" s="137"/>
      <c r="BJ59" s="140">
        <f t="shared" si="51"/>
        <v>0</v>
      </c>
      <c r="BK59" s="140"/>
      <c r="BL59" s="137">
        <f t="shared" si="50"/>
        <v>0</v>
      </c>
    </row>
    <row r="60" spans="1:64" ht="15.75" thickBot="1" x14ac:dyDescent="0.3">
      <c r="A60" s="103"/>
      <c r="B60" s="97"/>
      <c r="C60" s="116"/>
      <c r="D60" s="117"/>
      <c r="E60" s="123"/>
      <c r="F60" s="98"/>
      <c r="G60" s="116"/>
      <c r="H60" s="117"/>
      <c r="I60" s="131"/>
      <c r="J60" s="98"/>
      <c r="K60" s="116"/>
      <c r="L60" s="117"/>
      <c r="M60" s="131"/>
      <c r="N60" s="98"/>
      <c r="O60" s="116"/>
      <c r="P60" s="117"/>
      <c r="Q60" s="131"/>
      <c r="R60" s="98"/>
      <c r="S60" s="116"/>
      <c r="T60" s="117"/>
      <c r="U60" s="131"/>
      <c r="V60" s="98"/>
      <c r="W60" s="116"/>
      <c r="X60" s="117"/>
      <c r="Y60" s="131"/>
      <c r="Z60" s="98"/>
      <c r="AA60" s="116"/>
      <c r="AB60" s="117"/>
      <c r="AC60" s="131"/>
      <c r="AD60" s="98"/>
      <c r="AE60" s="116"/>
      <c r="AF60" s="117"/>
      <c r="AG60" s="131"/>
      <c r="AH60" s="98"/>
      <c r="AI60" s="116"/>
      <c r="AJ60" s="117"/>
      <c r="AK60" s="131"/>
      <c r="AL60" s="98"/>
      <c r="AM60" s="116"/>
      <c r="AN60" s="117"/>
      <c r="AO60" s="131"/>
      <c r="AP60" s="98"/>
      <c r="AQ60" s="116"/>
      <c r="AR60" s="117"/>
      <c r="AS60" s="131"/>
      <c r="AT60" s="98"/>
      <c r="AU60" s="116"/>
      <c r="AV60" s="117"/>
      <c r="AW60" s="131"/>
      <c r="AX60" s="98"/>
      <c r="AY60" s="116"/>
      <c r="AZ60" s="117"/>
      <c r="BA60" s="123"/>
      <c r="BB60" s="98"/>
      <c r="BC60" s="88"/>
      <c r="BD60" s="88"/>
      <c r="BE60" s="139"/>
      <c r="BF60" s="140"/>
      <c r="BG60" s="140"/>
      <c r="BH60" s="139"/>
      <c r="BI60" s="137"/>
      <c r="BJ60" s="140"/>
      <c r="BK60" s="140"/>
      <c r="BL60" s="137"/>
    </row>
  </sheetData>
  <mergeCells count="18">
    <mergeCell ref="AU6:AX6"/>
    <mergeCell ref="AY6:BB6"/>
    <mergeCell ref="W6:Z6"/>
    <mergeCell ref="AA6:AD6"/>
    <mergeCell ref="AE6:AH6"/>
    <mergeCell ref="AI6:AL6"/>
    <mergeCell ref="AM6:AP6"/>
    <mergeCell ref="AQ6:AT6"/>
    <mergeCell ref="B1:BB1"/>
    <mergeCell ref="B2:BB2"/>
    <mergeCell ref="B3:BB3"/>
    <mergeCell ref="F4:G4"/>
    <mergeCell ref="BE5:BH5"/>
    <mergeCell ref="C6:E6"/>
    <mergeCell ref="G6:J6"/>
    <mergeCell ref="K6:N6"/>
    <mergeCell ref="O6:R6"/>
    <mergeCell ref="S6:V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Rencana Aksi Murni</vt:lpstr>
      <vt:lpstr>Angkas All</vt:lpstr>
      <vt:lpstr>Rencana Aksi Kontrol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2020-07-17T04:28:28Z</cp:lastPrinted>
  <dcterms:created xsi:type="dcterms:W3CDTF">2020-07-06T06:09:43Z</dcterms:created>
  <dcterms:modified xsi:type="dcterms:W3CDTF">2020-07-17T04:31:45Z</dcterms:modified>
</cp:coreProperties>
</file>